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0"/>
  </bookViews>
  <sheets>
    <sheet name="נספח 1" sheetId="1" r:id="rId1"/>
    <sheet name="נספח 2" sheetId="2" r:id="rId2"/>
    <sheet name="נספח 3" sheetId="3" r:id="rId3"/>
  </sheets>
  <definedNames>
    <definedName name="_xlnm.Print_Area" localSheetId="1">'נספח 2'!$A:$C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<sst xmlns="http://schemas.openxmlformats.org/spreadsheetml/2006/main" count="241" uniqueCount="218">
  <si>
    <t>סך תשלומים למנהלי תיקים ישראליים</t>
  </si>
  <si>
    <t>אלפי ₪</t>
  </si>
  <si>
    <t xml:space="preserve">ברוקראז- עמלות קנייה ומכירה בגין ביצוע עסקאות בנירות  ערך סחרים </t>
  </si>
  <si>
    <t>סך עמלות ברוקראז</t>
  </si>
  <si>
    <t>עמלות קסטודיאן</t>
  </si>
  <si>
    <t>סך עמלות קסטודיאן</t>
  </si>
  <si>
    <t>סך הוצאות הנובעות מהשקעה בזכויות במקרקעין</t>
  </si>
  <si>
    <t>סך כל עמלות והוצאות</t>
  </si>
  <si>
    <t>סך תשלומים למנהלי תיקים זרים</t>
  </si>
  <si>
    <t>סך הכול עמלות ניהול חיצוני</t>
  </si>
  <si>
    <t>הבנק הבינלאומי הראשון לישראל בע"מ</t>
  </si>
  <si>
    <t>צדדים קשורים :</t>
  </si>
  <si>
    <t>צדדים שאינם קשורים :</t>
  </si>
  <si>
    <t>הוצאה הנובעת מהשקעה בניירות ערך לא סחירים או ממתן הלוואה :</t>
  </si>
  <si>
    <t>הוצאה הנובעת מהשקעה בזכויות במקרקעין :</t>
  </si>
  <si>
    <r>
      <t>תשלום למנהל תיקים ישראל</t>
    </r>
    <r>
      <rPr>
        <sz val="10"/>
        <rFont val="Arial"/>
        <family val="0"/>
      </rPr>
      <t>י :</t>
    </r>
  </si>
  <si>
    <t>סך הוצאות הנובעות מהשקעה בניירות ערך לא סחירים וממתן הלוואה</t>
  </si>
  <si>
    <t>כללי</t>
  </si>
  <si>
    <t>הלכתי</t>
  </si>
  <si>
    <t>סה"כ</t>
  </si>
  <si>
    <t>ללא מניות</t>
  </si>
  <si>
    <t>סך תשלום הנובע מהשקעה בקרנות  השקעה בישראל</t>
  </si>
  <si>
    <t>סך תשלום הנובע מהשקעה בקרנות  השקעה בחול</t>
  </si>
  <si>
    <t>תשלום הנובע מהשקעה בקרנות  השקעה בישראל</t>
  </si>
  <si>
    <t>תשלום הנובע מהשקעה בקרנות  השקעה בחול</t>
  </si>
  <si>
    <t>בנק לאומי</t>
  </si>
  <si>
    <t>בנק דיסקונט</t>
  </si>
  <si>
    <t>אי.בי.אי.</t>
  </si>
  <si>
    <t>פועלים סהר</t>
  </si>
  <si>
    <t>סה"כ ניכוי מס</t>
  </si>
  <si>
    <t>שעור הוצאות מס מסך הנכסים</t>
  </si>
  <si>
    <t>פסגות ני"ע בע"מ</t>
  </si>
  <si>
    <t>לידר</t>
  </si>
  <si>
    <t>אחר</t>
  </si>
  <si>
    <t>יסודות ג' נדלן ופיתוח שותפות מוגבלת</t>
  </si>
  <si>
    <t>עמלות קרנות השקעה</t>
  </si>
  <si>
    <t>01/09/2022-31/08/2023</t>
  </si>
  <si>
    <t>הוצאות ישירות שאינן מסוג עמלת ניהול חיצוני</t>
  </si>
  <si>
    <t>1. סך הכל עמלות קנייה ומכירה של ניירות ערך סחירים</t>
  </si>
  <si>
    <r>
      <t>2. סך הכל דמי שמירה בשל ניירות ערך סחירים וכל עמלה שגובה מי שמבצע את משמרות ניירות הערך</t>
    </r>
    <r>
      <rPr>
        <b/>
        <sz val="11"/>
        <color indexed="8"/>
        <rFont val="David"/>
        <family val="2"/>
      </rPr>
      <t xml:space="preserve"> (קסטודיאן)</t>
    </r>
  </si>
  <si>
    <t>3. סך הכל הוצאות הנובעות מהשקעות לא סחירות</t>
  </si>
  <si>
    <t>א. סך עמלות קנייה ומכירה של ניירות ערך סחירים לצדדים קשורים</t>
  </si>
  <si>
    <t>ב. סך עמלות קנייה ומכירה של ניירות ערך סחירים לצדדים שאינם קשורים</t>
  </si>
  <si>
    <r>
      <t>א.</t>
    </r>
    <r>
      <rPr>
        <b/>
        <strike/>
        <sz val="11"/>
        <color indexed="8"/>
        <rFont val="David"/>
        <family val="2"/>
      </rPr>
      <t xml:space="preserve"> </t>
    </r>
    <r>
      <rPr>
        <b/>
        <sz val="11"/>
        <color indexed="8"/>
        <rFont val="David"/>
        <family val="2"/>
      </rPr>
      <t xml:space="preserve">הוצאה הנובעת מהשקעה בניירות ערך לא סחירים או ממתן הלוואה למי שאינו עמית או מבוטח </t>
    </r>
  </si>
  <si>
    <t>א. סך עמלות קסטודיאן לצדדים קשורים</t>
  </si>
  <si>
    <t>ב. סך עמלות קסטודיאן לצדדים שאינם קשורים</t>
  </si>
  <si>
    <t xml:space="preserve">ב. הוצאה הנובעת מהשקעה בזכויות במקרקעין </t>
  </si>
  <si>
    <t>4. מסים החלים על משקיע מוסדי, על נכסיו, על הכנסותיו ועל עסקאות שנעשו בנכסיו</t>
  </si>
  <si>
    <t>5. סך הוצאות בעד ניהול תביעות</t>
  </si>
  <si>
    <t>6. סך הוצאות בעד מתן משכנתאות</t>
  </si>
  <si>
    <t>7. סך הכל הוצאות ישירות שאינן מסוג עמלת ניהול חיצוני (סכום סעיפים 1 עד 6)</t>
  </si>
  <si>
    <t>8. שווי ממוצע של נכסי הקופה או המסלול (ממוצע פשוט של סעיפים8א ו- 8ב)</t>
  </si>
  <si>
    <t>9. שיעור שנתי של הוצאות ישירות שאינן מסוג עמלת ניהול חיצוני (חלוקה של סעיף 7 בסעיף 8)</t>
  </si>
  <si>
    <t>הוצאות ישירות מסוג עמלת ניהול חיצוני</t>
  </si>
  <si>
    <t xml:space="preserve">10 . סך דמי ניהול משתנים – החלק מתשלום עמלת ניהול חיצוני שנגזר מתשואת הנכסים </t>
  </si>
  <si>
    <t>11.   סה"כ הוצאות ישירות מסוג "עמלת ניהול חיצוני" (סכום סעיפים 11.א עד11.ט)</t>
  </si>
  <si>
    <t xml:space="preserve">א. 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</si>
  <si>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</si>
  <si>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</si>
  <si>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</si>
  <si>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ט. סך תשלומים בגין השקעה בקרן טכנולוגיה עילית</t>
  </si>
  <si>
    <r>
      <t xml:space="preserve">12. שיעור עמלת ניהול חיצוני בפועל </t>
    </r>
    <r>
      <rPr>
        <sz val="12"/>
        <color indexed="8"/>
        <rFont val="David"/>
        <family val="2"/>
      </rPr>
      <t> </t>
    </r>
    <r>
      <rPr>
        <b/>
        <sz val="11"/>
        <color indexed="8"/>
        <rFont val="David"/>
        <family val="2"/>
      </rPr>
      <t>לפני החזר, ככל שבוצע (חלוקה של סעיף 11 בסעיף 8.ב)</t>
    </r>
  </si>
  <si>
    <t>13. שיעור מגבלת עמלת ניהול חיצוני שהמשקיע המוסדי הצהיר עליה עבור שנת הכספים שהסתיימה</t>
  </si>
  <si>
    <t>14. ההפרש בין שיעור מגבלת עמלת ניהול חיצוני מוצהרת לבין שיעור  עמלת ניהול חיצוני בפועל (סעיף 13 פחות סעיף 12)</t>
  </si>
  <si>
    <t>א15. סכום שהוחזר לחוסכים (אם הוחזר</t>
  </si>
  <si>
    <t>.ב שיעור עמלת ניהול חיצוני בפועל לאחר החזר, (חלוקה של התוצאה של סעיף 11 בניכוי סעיף 15א, בסעיף 8.ב)</t>
  </si>
  <si>
    <t>סך הכל הוצאות ישירות בפועל (למעט דמי ניהול משתנים כאמור בסעיף 10)</t>
  </si>
  <si>
    <t>17. שיעור סך ההוצאות הישירות מתוך יתרת נכסים ממוצעת (חלוקה של סעיף 16 בסעיף 8)</t>
  </si>
  <si>
    <t>16. סך כל הוצאות ישירות (סכום של סעיף 7 וסעיף 11 בניכוי סעיף 15א)</t>
  </si>
  <si>
    <t>סך הכל הוצאות ישירות (לצורך חישוב שיעור עלות שנתית צפויה)</t>
  </si>
  <si>
    <t>18. שיעור מגבלת עמלת ניהול חיצוני שהמשקיע המוסדי הצהיר עליה בהתאם לתקנה 2א לתקנות הוצאות ישירות עבור שנת הכספים הבאה + 1 20XX</t>
  </si>
  <si>
    <t>19. De: שיעור הוצאות ישירות (סכום של סעיף 9 וסעיף 18)</t>
  </si>
  <si>
    <t>נספח 1 - סך  ההוצאות הישירות ששולמו בעד כל סוג של הוצאה ישירה לתקופה :</t>
  </si>
  <si>
    <t>מסים החלים על הנכסים, ההכנסות והעסקאות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</si>
  <si>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</si>
  <si>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</si>
  <si>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</si>
  <si>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</si>
  <si>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נספח 2 - פירוט עמלות והוצאות שאינן עמלות ניהול חיצוני לתקופה :</t>
  </si>
  <si>
    <t>נספח 3 - פירוט עמלות ניהול חיצוני לתקופה :</t>
  </si>
  <si>
    <t>תשלום למנהל תיקים זר :</t>
  </si>
  <si>
    <t>תשלומים בגין השקעה בקרן טכנולוגיה עילית</t>
  </si>
  <si>
    <t>סך תשלום בגין השקעה בקרן טכנולוגיה עילית</t>
  </si>
  <si>
    <t xml:space="preserve"> סך הכול נכסים לסוף שנה קודמת</t>
  </si>
  <si>
    <t>תשלום של דמי ניהול משתנים</t>
  </si>
  <si>
    <t>א. השווי המשוערך של  נכסי הקופה או המסלול נכון ליום 31 באוגוסט של שנת הכספים שהסתיימה 2023</t>
  </si>
  <si>
    <t>ב. השווי המשוערך של נכסי הקופה או המסלול נכון ליום 31 באוגוסט של שנת הכספים שהסתיימה לפני 2022 או לתקופה אחרת לפי העניין</t>
  </si>
  <si>
    <r>
      <t xml:space="preserve">ה. סך תשלומים בגין השקעה בקרנות סל כאשר 75 אחוזים לפחות מנכסי הקרן הם נכסים </t>
    </r>
    <r>
      <rPr>
        <b/>
        <sz val="10"/>
        <color indexed="10"/>
        <rFont val="Arial"/>
        <family val="2"/>
      </rPr>
      <t xml:space="preserve">שהונפקו </t>
    </r>
    <r>
      <rPr>
        <b/>
        <sz val="10"/>
        <rFont val="Arial"/>
        <family val="2"/>
      </rPr>
      <t>במדינת ישראל לפי מדדים שעליהם הורה הממונה ובתנאים שהורה</t>
    </r>
  </si>
  <si>
    <r>
      <t xml:space="preserve">ו.   סך תשלומים בגין השקעה בקרנות סל כאשר 75 אחוזים לפחות מנכסי הקרן הם נכסים </t>
    </r>
    <r>
      <rPr>
        <b/>
        <sz val="10"/>
        <color indexed="10"/>
        <rFont val="Arial"/>
        <family val="2"/>
      </rPr>
      <t xml:space="preserve">שלא הונפקו </t>
    </r>
    <r>
      <rPr>
        <b/>
        <sz val="10"/>
        <rFont val="Arial"/>
        <family val="2"/>
      </rPr>
      <t>במדינת ישראל ואינם נסחרים או מוחזקים בה</t>
    </r>
  </si>
  <si>
    <r>
      <t xml:space="preserve">סך תשלומים בגין השקעה בקרן סל כאשר 75% לפחות מנכסי הקרן הם נכסים </t>
    </r>
    <r>
      <rPr>
        <b/>
        <sz val="10"/>
        <color indexed="10"/>
        <rFont val="Arial"/>
        <family val="2"/>
      </rPr>
      <t xml:space="preserve">שלא הונפקו </t>
    </r>
    <r>
      <rPr>
        <b/>
        <sz val="10"/>
        <rFont val="Arial"/>
        <family val="2"/>
      </rPr>
      <t>במדינת ישראל ואינם נסחרים או מוחזקים בה</t>
    </r>
  </si>
  <si>
    <r>
      <t xml:space="preserve">סך תשלומים בגין השקעה בקרן סל כאשר 75% לפחות מנכסי הקרן הם נכסים </t>
    </r>
    <r>
      <rPr>
        <b/>
        <sz val="10"/>
        <color indexed="10"/>
        <rFont val="Arial"/>
        <family val="2"/>
      </rPr>
      <t>שהונפקו</t>
    </r>
    <r>
      <rPr>
        <b/>
        <sz val="10"/>
        <rFont val="Arial"/>
        <family val="2"/>
      </rPr>
      <t xml:space="preserve"> במדינת ישראל לפי מדדים שעליהם הורה הממונה ובתנאים שהורה</t>
    </r>
  </si>
  <si>
    <r>
      <t xml:space="preserve">תשלום בגין השקעה בקרנות </t>
    </r>
    <r>
      <rPr>
        <b/>
        <sz val="10"/>
        <color indexed="10"/>
        <rFont val="Arial"/>
        <family val="2"/>
      </rPr>
      <t>נאמנות ישראליות</t>
    </r>
    <r>
      <rPr>
        <b/>
        <sz val="10"/>
        <rFont val="Arial"/>
        <family val="2"/>
      </rPr>
      <t xml:space="preserve"> כאשר 75% לפחות מנכסי הקרן מושקעים בנכסים שלא הונפקו במדינת ישראל ואינם נסחרים או מוחזקים בה</t>
    </r>
  </si>
  <si>
    <r>
      <t xml:space="preserve">תשלום בגין השקעה בקרנות </t>
    </r>
    <r>
      <rPr>
        <b/>
        <sz val="10"/>
        <color indexed="10"/>
        <rFont val="Arial"/>
        <family val="2"/>
      </rPr>
      <t>נאמנות זרות</t>
    </r>
    <r>
      <rPr>
        <b/>
        <sz val="10"/>
        <rFont val="Arial"/>
        <family val="2"/>
      </rPr>
      <t xml:space="preserve"> כאשר 75% לפחות מנכסי הקרן מושקעים בנכסים שלא הונפקו במדינת ישראל ואינם נסחרים או מוחזקים בה</t>
    </r>
  </si>
  <si>
    <r>
      <t xml:space="preserve">ח.  סך תשלומים בגין השקעה בקרנות </t>
    </r>
    <r>
      <rPr>
        <b/>
        <sz val="10"/>
        <color indexed="10"/>
        <rFont val="Arial"/>
        <family val="2"/>
      </rPr>
      <t>נאמנות זרות</t>
    </r>
    <r>
      <rPr>
        <b/>
        <sz val="10"/>
        <rFont val="Arial"/>
        <family val="2"/>
      </rPr>
      <t xml:space="preserve"> כאשר 75 אחוזים לפחות מנכסי הקרן מושקעים בנכסים שלא הונפקו במדינת ישראל ואינם נסחרים או מוחזקים בה</t>
    </r>
  </si>
  <si>
    <r>
      <t xml:space="preserve">ז.  סך תשלומים בגין השקעה בקרנות </t>
    </r>
    <r>
      <rPr>
        <b/>
        <sz val="10"/>
        <color indexed="10"/>
        <rFont val="Arial"/>
        <family val="2"/>
      </rPr>
      <t>נאמנות ישראליות</t>
    </r>
    <r>
      <rPr>
        <b/>
        <sz val="10"/>
        <rFont val="Arial"/>
        <family val="2"/>
      </rPr>
      <t xml:space="preserve"> כאשר 75 אחוזים לפחות מנכסי הקרן מושקעים בנכסים שלא הונפקו במדינת ישראל ואינם נסחרים או מוחזקים בה</t>
    </r>
  </si>
  <si>
    <t>סך דמי ניהול משתנים</t>
  </si>
  <si>
    <t>קסם</t>
  </si>
  <si>
    <t>מגדל</t>
  </si>
  <si>
    <t>פסגות</t>
  </si>
  <si>
    <t>ISHARES</t>
  </si>
  <si>
    <t>LYXOR</t>
  </si>
  <si>
    <t>NASDAQ</t>
  </si>
  <si>
    <t>SPDR</t>
  </si>
  <si>
    <t>TECHNOLOGY SELECT SECTOR</t>
  </si>
  <si>
    <t>VANGUARD</t>
  </si>
  <si>
    <t>WISDOMTREE</t>
  </si>
  <si>
    <t>cHINAintern</t>
  </si>
  <si>
    <t>הראל סל בע"מ</t>
  </si>
  <si>
    <t>מיטב טרייד אין</t>
  </si>
  <si>
    <t>בנק פועלים</t>
  </si>
  <si>
    <t>מיזרחי</t>
  </si>
  <si>
    <t>נשואה</t>
  </si>
  <si>
    <t>ברוקר חו"ל</t>
  </si>
  <si>
    <t>חיתום הלוואות לעמיתים</t>
  </si>
  <si>
    <t>Klirmark Fund IV עגור</t>
  </si>
  <si>
    <t>קרן טנא (ארגון המורים)</t>
  </si>
  <si>
    <t>ISF II</t>
  </si>
  <si>
    <t>SKY 4 LIMITED ארגון</t>
  </si>
  <si>
    <t>KLIRMARK III עגור</t>
  </si>
  <si>
    <t>גיזה מזנין</t>
  </si>
  <si>
    <t>קדמה 3</t>
  </si>
  <si>
    <t>אייפקס ארגון המורים</t>
  </si>
  <si>
    <t>MONETA CAPITAL</t>
  </si>
  <si>
    <t>קרן SOMV</t>
  </si>
  <si>
    <t>קרן השקעה  alpha במניות יתר (עגור)</t>
  </si>
  <si>
    <t>אלפא הזדמנויות עגור</t>
  </si>
  <si>
    <t>קרן ברוש</t>
  </si>
  <si>
    <t>קרן ברוש II</t>
  </si>
  <si>
    <t>קרן השקעה  alpha במניות יתר (עגור) 01/07/13</t>
  </si>
  <si>
    <t>alpha קרן השקעה  14.02.18</t>
  </si>
  <si>
    <t>RPS</t>
  </si>
  <si>
    <t>קרן השקעה  sphera במניות יתר (עגור)</t>
  </si>
  <si>
    <t>קרן גידור נוקד מניות עגור</t>
  </si>
  <si>
    <t>קרן ספרה 020613</t>
  </si>
  <si>
    <t>תשתיות ישראל 4 IBI קשור ל פסגות</t>
  </si>
  <si>
    <t>Cheyne European Strategic II IBI</t>
  </si>
  <si>
    <t>PGCO IV</t>
  </si>
  <si>
    <t>VESTAR VII-A</t>
  </si>
  <si>
    <t>MACQUARIE INFRASTRUCTURE PARNERS IV</t>
  </si>
  <si>
    <t>Hamilton co invest IV</t>
  </si>
  <si>
    <t>PGCO V  פנתאון</t>
  </si>
  <si>
    <t>EQT IX IBI</t>
  </si>
  <si>
    <t>CIP VII Cerberus</t>
  </si>
  <si>
    <t>NMP VI</t>
  </si>
  <si>
    <t>Electra Capital PM II  Feeder 3</t>
  </si>
  <si>
    <t>HarbourVest 2018</t>
  </si>
  <si>
    <t>Invesco Credit Partners II ארגון</t>
  </si>
  <si>
    <t>Insight Partners XII</t>
  </si>
  <si>
    <t>Direct Lending IV</t>
  </si>
  <si>
    <t>FORTTISSIMO V IBI</t>
  </si>
  <si>
    <t>Hamilton Strategic Opp VII</t>
  </si>
  <si>
    <t>Bain Capital DSS 2019</t>
  </si>
  <si>
    <t>CD&amp;R של IBI</t>
  </si>
  <si>
    <t>GIP IV-C</t>
  </si>
  <si>
    <t>Viola Credit VI</t>
  </si>
  <si>
    <t>CIP VIII</t>
  </si>
  <si>
    <t>המילטון 2016 קרן השקעה</t>
  </si>
  <si>
    <t>VINTAGE VI ACCESS IBI קשור ל פסגות</t>
  </si>
  <si>
    <t>Hamilton Strategic Opp 2020 VI</t>
  </si>
  <si>
    <t>Insight Partners XI של IBI קשור ל פסגות</t>
  </si>
  <si>
    <t>Hamilton lane Special Opportunities 2017</t>
  </si>
  <si>
    <t>Hamilton lane co investment Feedr fund III LP</t>
  </si>
  <si>
    <t>LLCP VI</t>
  </si>
  <si>
    <t>COLCHIS INCOME FUND</t>
  </si>
  <si>
    <t>Pantheon Access SLP SICAV SIF IBI</t>
  </si>
  <si>
    <t>HarbourVest Dover X</t>
  </si>
  <si>
    <t>GATEWOOD</t>
  </si>
  <si>
    <t>LCP IX  לקסינגטון</t>
  </si>
  <si>
    <t>CVC EUDL III</t>
  </si>
  <si>
    <t>IBI SBL של IBI 3</t>
  </si>
  <si>
    <t>Trez Capital Prime Trust</t>
  </si>
  <si>
    <t>IBI SBL של IBI</t>
  </si>
  <si>
    <t>IBI SBL של IBI 2</t>
  </si>
  <si>
    <t>IBI CONSUMER CREDIT FUND</t>
  </si>
  <si>
    <t>More Alternative Cr</t>
  </si>
  <si>
    <t>IBI CONSUMER CREDIT FUND מספר 2</t>
  </si>
  <si>
    <t>IBI CONSUMER CREDIT FUND 2</t>
  </si>
  <si>
    <t>פאגאיה אופורטוניטי</t>
  </si>
  <si>
    <t>More Alternative Cr 2</t>
  </si>
  <si>
    <t>קרן פורמה - עגור</t>
  </si>
  <si>
    <t>ALTO FUND II</t>
  </si>
  <si>
    <t>קרן מידאל MIDEAL</t>
  </si>
  <si>
    <t>EQT Infrastructure V ארגון</t>
  </si>
  <si>
    <t>Electra Multifamily III קשור ל פסגות</t>
  </si>
  <si>
    <t>FAROPOINT FRG-IX L.P</t>
  </si>
  <si>
    <t>Faro Point FIVF III (F-5</t>
  </si>
  <si>
    <t>הפניקס חוב נדל"ן KYC</t>
  </si>
  <si>
    <t>הפניקס חוב נדל"ן KYC 2</t>
  </si>
  <si>
    <t>הפניקס חוב נדל"ן 3 KYC</t>
  </si>
  <si>
    <t>פורמה II</t>
  </si>
  <si>
    <t>ALTO III</t>
  </si>
  <si>
    <t>VERITAS ASIAN FUND-C USD</t>
  </si>
  <si>
    <t>COMGEST GROWTH JAPAN-YEN IA</t>
  </si>
  <si>
    <t>ACADIAN EURO EQTY UCITS</t>
  </si>
  <si>
    <t>SCHRODER INTL SEL CHINA A IZ</t>
  </si>
  <si>
    <t>NOMURA FDS-JPN HIGH CONV-I J</t>
  </si>
  <si>
    <t>ALLIANZ CHIN A SHRS-WT USD A</t>
  </si>
  <si>
    <t>NOMURA US HIGH YIELD BOND FUND</t>
  </si>
  <si>
    <t>ASHOKA INDIA OPPORT FD-D USD</t>
  </si>
  <si>
    <t>INVESCO</t>
  </si>
  <si>
    <t>SOURCE</t>
  </si>
  <si>
    <t>STREETTRACKS</t>
  </si>
  <si>
    <t>NOMURA</t>
  </si>
  <si>
    <t>AMUNDI</t>
  </si>
  <si>
    <t>UBS LUX</t>
  </si>
  <si>
    <t>תכלית</t>
  </si>
  <si>
    <t>IBI CCF</t>
  </si>
  <si>
    <t>IBI SBL</t>
  </si>
  <si>
    <t>1L-More Alternative Credit  CLO</t>
  </si>
  <si>
    <t>הפניקס חוב נדלן KYC</t>
  </si>
  <si>
    <t>ברוש</t>
  </si>
  <si>
    <t>קאי קפיטל</t>
  </si>
  <si>
    <t>קרן השתלמות למורים בביה"ס העל יסודים במכללות ובסמינרים  - "מישור"</t>
  </si>
  <si>
    <t>INVESCO US SENIOR LOAN-G</t>
  </si>
  <si>
    <t>CREDIT SUISSE NOVA LUX GLOBAL</t>
  </si>
  <si>
    <t>KOTAK FUNDS - INDIA MIDCAP JA USA</t>
  </si>
  <si>
    <t>COMGEST GROWTH EUROPE EUR IA</t>
  </si>
  <si>
    <t>ל"ר לעגור כי זה חל החל מ1/2023 ואילך לכל שנת 2023</t>
  </si>
</sst>
</file>

<file path=xl/styles.xml><?xml version="1.0" encoding="utf-8"?>
<styleSheet xmlns="http://schemas.openxmlformats.org/spreadsheetml/2006/main">
  <numFmts count="3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?&quot;#,##0.00;[Red]&quot;?&quot;\-#,##0.00"/>
    <numFmt numFmtId="165" formatCode="&quot;?&quot;#,##0;[Red]&quot;?&quot;\-#,##0"/>
    <numFmt numFmtId="166" formatCode="###,##0.00"/>
    <numFmt numFmtId="167" formatCode="#,##0.0"/>
    <numFmt numFmtId="168" formatCode="#,##0.000"/>
    <numFmt numFmtId="169" formatCode="#,##0.0000"/>
    <numFmt numFmtId="170" formatCode="0.0000"/>
    <numFmt numFmtId="171" formatCode="0.000"/>
    <numFmt numFmtId="172" formatCode="###,##0.000000"/>
    <numFmt numFmtId="173" formatCode="###,##0.00000"/>
    <numFmt numFmtId="174" formatCode="###"/>
    <numFmt numFmtId="175" formatCode="#,##0.00_ ;[Red]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₪&quot;#,##0.00;[Red]&quot;₪&quot;\-#,##0.00"/>
    <numFmt numFmtId="181" formatCode="0.000%"/>
    <numFmt numFmtId="182" formatCode="#,##0.000000000"/>
    <numFmt numFmtId="183" formatCode="0.000000"/>
    <numFmt numFmtId="184" formatCode="0.00000"/>
    <numFmt numFmtId="185" formatCode="_ * #,##0.0_ ;_ * \-#,##0.0_ ;_ * &quot;-&quot;??_ ;_ @_ "/>
    <numFmt numFmtId="186" formatCode="_ * #,##0_ ;_ * \-#,##0_ ;_ * &quot;-&quot;??_ ;_ @_ "/>
    <numFmt numFmtId="187" formatCode="0.0%"/>
  </numFmts>
  <fonts count="5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0"/>
      <name val="Miriam"/>
      <family val="2"/>
    </font>
    <font>
      <b/>
      <sz val="11"/>
      <color indexed="8"/>
      <name val="David"/>
      <family val="2"/>
    </font>
    <font>
      <b/>
      <strike/>
      <sz val="11"/>
      <color indexed="8"/>
      <name val="David"/>
      <family val="2"/>
    </font>
    <font>
      <sz val="12"/>
      <color indexed="8"/>
      <name val="David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David"/>
      <family val="2"/>
    </font>
    <font>
      <b/>
      <sz val="10"/>
      <color indexed="8"/>
      <name val="David"/>
      <family val="2"/>
    </font>
    <font>
      <sz val="11"/>
      <color indexed="8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David"/>
      <family val="2"/>
    </font>
    <font>
      <b/>
      <sz val="12"/>
      <color rgb="FF000000"/>
      <name val="David"/>
      <family val="2"/>
    </font>
    <font>
      <b/>
      <sz val="10"/>
      <color rgb="FF000000"/>
      <name val="David"/>
      <family val="2"/>
    </font>
    <font>
      <sz val="11"/>
      <color rgb="FF000000"/>
      <name val="Davi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Protection="0">
      <alignment/>
    </xf>
    <xf numFmtId="44" fontId="0" fillId="0" borderId="0" applyFont="0" applyFill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41" fontId="0" fillId="0" borderId="0" applyFont="0" applyFill="0" applyBorder="0" applyAlignment="0" applyProtection="0"/>
    <xf numFmtId="0" fontId="49" fillId="30" borderId="2" applyNumberFormat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0" fontId="1" fillId="0" borderId="10" xfId="39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0" fontId="0" fillId="0" borderId="0" xfId="39" applyNumberFormat="1" applyFont="1" applyAlignment="1">
      <alignment/>
    </xf>
    <xf numFmtId="3" fontId="0" fillId="0" borderId="12" xfId="0" applyNumberFormat="1" applyFill="1" applyBorder="1" applyAlignment="1">
      <alignment/>
    </xf>
    <xf numFmtId="0" fontId="34" fillId="0" borderId="10" xfId="36" applyBorder="1" applyAlignment="1">
      <alignment horizontal="right"/>
      <protection/>
    </xf>
    <xf numFmtId="181" fontId="0" fillId="0" borderId="0" xfId="39" applyNumberFormat="1" applyFont="1" applyAlignment="1">
      <alignment/>
    </xf>
    <xf numFmtId="0" fontId="1" fillId="0" borderId="10" xfId="0" applyFont="1" applyBorder="1" applyAlignment="1">
      <alignment horizontal="right"/>
    </xf>
    <xf numFmtId="49" fontId="5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34" fillId="0" borderId="10" xfId="36" applyFill="1" applyBorder="1">
      <alignment/>
      <protection/>
    </xf>
    <xf numFmtId="0" fontId="34" fillId="0" borderId="10" xfId="36" applyFill="1" applyBorder="1" applyAlignment="1">
      <alignment horizontal="right"/>
      <protection/>
    </xf>
    <xf numFmtId="4" fontId="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54" fillId="0" borderId="10" xfId="36" applyFont="1" applyBorder="1" applyAlignment="1">
      <alignment horizontal="right"/>
      <protection/>
    </xf>
    <xf numFmtId="3" fontId="1" fillId="33" borderId="10" xfId="0" applyNumberFormat="1" applyFont="1" applyFill="1" applyBorder="1" applyAlignment="1">
      <alignment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5" fillId="0" borderId="10" xfId="0" applyFont="1" applyBorder="1" applyAlignment="1">
      <alignment horizontal="right" vertical="center" wrapText="1" readingOrder="2"/>
    </xf>
    <xf numFmtId="0" fontId="55" fillId="0" borderId="10" xfId="0" applyFont="1" applyBorder="1" applyAlignment="1">
      <alignment wrapText="1"/>
    </xf>
    <xf numFmtId="0" fontId="56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57" fillId="0" borderId="10" xfId="0" applyFont="1" applyBorder="1" applyAlignment="1">
      <alignment/>
    </xf>
    <xf numFmtId="43" fontId="1" fillId="0" borderId="10" xfId="33" applyFont="1" applyBorder="1" applyAlignment="1">
      <alignment/>
    </xf>
    <xf numFmtId="0" fontId="56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right" vertical="center" wrapText="1" readingOrder="2"/>
    </xf>
    <xf numFmtId="10" fontId="58" fillId="0" borderId="10" xfId="39" applyNumberFormat="1" applyFont="1" applyBorder="1" applyAlignment="1">
      <alignment horizontal="left" vertical="center" wrapText="1"/>
    </xf>
    <xf numFmtId="10" fontId="0" fillId="0" borderId="10" xfId="39" applyNumberFormat="1" applyFont="1" applyBorder="1" applyAlignment="1">
      <alignment/>
    </xf>
    <xf numFmtId="0" fontId="9" fillId="0" borderId="10" xfId="0" applyFont="1" applyFill="1" applyBorder="1" applyAlignment="1">
      <alignment horizontal="right" wrapText="1" readingOrder="2"/>
    </xf>
    <xf numFmtId="0" fontId="0" fillId="0" borderId="10" xfId="0" applyFont="1" applyFill="1" applyBorder="1" applyAlignment="1">
      <alignment wrapText="1"/>
    </xf>
  </cellXfs>
  <cellStyles count="53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Normal 2" xfId="36"/>
    <cellStyle name="Normal 2 3" xfId="37"/>
    <cellStyle name="Normal 3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Hyperlink" xfId="46"/>
    <cellStyle name="Followed Hyperlink" xfId="47"/>
    <cellStyle name="הערה" xfId="48"/>
    <cellStyle name="חישוב" xfId="49"/>
    <cellStyle name="טוב" xfId="50"/>
    <cellStyle name="טקסט אזהרה" xfId="51"/>
    <cellStyle name="טקסט הסברי" xfId="52"/>
    <cellStyle name="כותרת" xfId="53"/>
    <cellStyle name="כותרת 1" xfId="54"/>
    <cellStyle name="כותרת 2" xfId="55"/>
    <cellStyle name="כותרת 3" xfId="56"/>
    <cellStyle name="כותרת 4" xfId="57"/>
    <cellStyle name="Currency [0]" xfId="58"/>
    <cellStyle name="ניטראלי" xfId="59"/>
    <cellStyle name="סה&quot;כ" xfId="60"/>
    <cellStyle name="פלט" xfId="61"/>
    <cellStyle name="Comma [0]" xfId="62"/>
    <cellStyle name="קלט" xfId="63"/>
    <cellStyle name="רע" xfId="64"/>
    <cellStyle name="תא מסומן" xfId="65"/>
    <cellStyle name="תא מקושר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2" max="2" width="76.421875" style="0" customWidth="1"/>
    <col min="3" max="3" width="15.421875" style="0" customWidth="1"/>
    <col min="4" max="4" width="12.7109375" style="1" customWidth="1"/>
    <col min="5" max="5" width="11.7109375" style="1" customWidth="1"/>
    <col min="6" max="6" width="15.421875" style="1" customWidth="1"/>
    <col min="7" max="9" width="9.140625" style="1" customWidth="1"/>
  </cols>
  <sheetData>
    <row r="2" ht="12.75">
      <c r="B2" s="8" t="s">
        <v>72</v>
      </c>
    </row>
    <row r="3" ht="12.75">
      <c r="B3" s="13" t="s">
        <v>36</v>
      </c>
    </row>
    <row r="4" spans="3:6" ht="13.5" customHeight="1">
      <c r="C4" s="16" t="s">
        <v>17</v>
      </c>
      <c r="D4" s="16" t="s">
        <v>18</v>
      </c>
      <c r="E4" s="16" t="s">
        <v>20</v>
      </c>
      <c r="F4" s="16" t="s">
        <v>19</v>
      </c>
    </row>
    <row r="5" spans="2:6" ht="19.5" customHeight="1">
      <c r="B5" s="7" t="s">
        <v>212</v>
      </c>
      <c r="C5" s="16" t="s">
        <v>1</v>
      </c>
      <c r="D5" s="16" t="s">
        <v>1</v>
      </c>
      <c r="E5" s="16" t="s">
        <v>1</v>
      </c>
      <c r="F5" s="16" t="s">
        <v>1</v>
      </c>
    </row>
    <row r="6" spans="2:6" ht="19.5" customHeight="1">
      <c r="B6" s="7"/>
      <c r="C6" s="16"/>
      <c r="D6" s="16"/>
      <c r="E6" s="16"/>
      <c r="F6" s="16"/>
    </row>
    <row r="7" spans="2:6" ht="19.5" customHeight="1">
      <c r="B7" s="39" t="s">
        <v>37</v>
      </c>
      <c r="C7" s="16"/>
      <c r="D7" s="16"/>
      <c r="E7" s="16"/>
      <c r="F7" s="16"/>
    </row>
    <row r="8" spans="2:6" ht="15">
      <c r="B8" s="40" t="s">
        <v>38</v>
      </c>
      <c r="C8" s="15">
        <f>+C9+C10</f>
        <v>162.88009999999997</v>
      </c>
      <c r="D8" s="15">
        <f>+D9+D10</f>
        <v>2.04</v>
      </c>
      <c r="E8" s="15">
        <f>+E9+E10</f>
        <v>0.30000000000000004</v>
      </c>
      <c r="F8" s="15">
        <f>SUM(C8:E8)</f>
        <v>165.22009999999997</v>
      </c>
    </row>
    <row r="9" spans="2:6" ht="15">
      <c r="B9" s="38" t="s">
        <v>41</v>
      </c>
      <c r="C9" s="22">
        <f>'נספח 2'!C9</f>
        <v>16.77198</v>
      </c>
      <c r="D9" s="22">
        <f>'נספח 2'!D9</f>
        <v>0</v>
      </c>
      <c r="E9" s="22">
        <f>'נספח 2'!E9</f>
        <v>0</v>
      </c>
      <c r="F9" s="22">
        <f>SUM(C9:E9)</f>
        <v>16.77198</v>
      </c>
    </row>
    <row r="10" spans="2:6" ht="15">
      <c r="B10" s="38" t="s">
        <v>42</v>
      </c>
      <c r="C10" s="22">
        <f>SUM('נספח 2'!C11:C20)</f>
        <v>146.10811999999999</v>
      </c>
      <c r="D10" s="22">
        <f>SUM('נספח 2'!D11:D20)</f>
        <v>2.04</v>
      </c>
      <c r="E10" s="22">
        <f>SUM('נספח 2'!E11:E20)</f>
        <v>0.30000000000000004</v>
      </c>
      <c r="F10" s="22">
        <f>SUM(C10:E10)</f>
        <v>148.44812</v>
      </c>
    </row>
    <row r="11" spans="2:6" ht="12.75">
      <c r="B11" s="3"/>
      <c r="C11" s="15"/>
      <c r="D11" s="15"/>
      <c r="E11" s="15"/>
      <c r="F11" s="15"/>
    </row>
    <row r="12" spans="2:6" ht="30">
      <c r="B12" s="40" t="s">
        <v>39</v>
      </c>
      <c r="C12" s="15">
        <f>+C13+C14</f>
        <v>0</v>
      </c>
      <c r="D12" s="15">
        <f>+D13+D14</f>
        <v>0</v>
      </c>
      <c r="E12" s="15">
        <f>+E13+E14</f>
        <v>0</v>
      </c>
      <c r="F12" s="15">
        <f>SUM(C12:E12)</f>
        <v>0</v>
      </c>
    </row>
    <row r="13" spans="2:6" ht="15">
      <c r="B13" s="38" t="s">
        <v>44</v>
      </c>
      <c r="C13" s="15">
        <f>'נספח 2'!C25</f>
        <v>0</v>
      </c>
      <c r="D13" s="15">
        <f>'נספח 2'!D25</f>
        <v>0</v>
      </c>
      <c r="E13" s="15">
        <f>'נספח 2'!E25</f>
        <v>0</v>
      </c>
      <c r="F13" s="15">
        <f>SUM(C13:E13)</f>
        <v>0</v>
      </c>
    </row>
    <row r="14" spans="2:6" ht="15">
      <c r="B14" s="38" t="s">
        <v>45</v>
      </c>
      <c r="C14" s="15">
        <f>'נספח 2'!C30</f>
        <v>0</v>
      </c>
      <c r="D14" s="15">
        <f>'נספח 2'!D30</f>
        <v>0</v>
      </c>
      <c r="E14" s="15">
        <f>'נספח 2'!E30</f>
        <v>0</v>
      </c>
      <c r="F14" s="15">
        <f>SUM(C14:E14)</f>
        <v>0</v>
      </c>
    </row>
    <row r="15" spans="2:6" ht="12.75">
      <c r="B15" s="3"/>
      <c r="C15" s="15"/>
      <c r="D15" s="15"/>
      <c r="E15" s="15"/>
      <c r="F15" s="15"/>
    </row>
    <row r="16" spans="2:6" ht="15">
      <c r="B16" s="40" t="s">
        <v>40</v>
      </c>
      <c r="C16" s="15">
        <f>+C17+C18</f>
        <v>23.081590000000002</v>
      </c>
      <c r="D16" s="15">
        <f>+D17+D18</f>
        <v>0</v>
      </c>
      <c r="E16" s="15">
        <f>+E17+E18</f>
        <v>0</v>
      </c>
      <c r="F16" s="15">
        <f>+F17+F18</f>
        <v>23.081590000000002</v>
      </c>
    </row>
    <row r="17" spans="2:6" ht="15">
      <c r="B17" s="38" t="s">
        <v>43</v>
      </c>
      <c r="C17" s="22">
        <f>'נספח 2'!C38</f>
        <v>23.081590000000002</v>
      </c>
      <c r="D17" s="22">
        <f>'נספח 2'!D38</f>
        <v>0</v>
      </c>
      <c r="E17" s="22">
        <f>'נספח 2'!E38</f>
        <v>0</v>
      </c>
      <c r="F17" s="22">
        <f>SUM(C17:E17)</f>
        <v>23.081590000000002</v>
      </c>
    </row>
    <row r="18" spans="2:6" ht="15">
      <c r="B18" s="38" t="s">
        <v>46</v>
      </c>
      <c r="C18" s="22">
        <f>'נספח 2'!C43</f>
        <v>0</v>
      </c>
      <c r="D18" s="22">
        <f>'נספח 2'!D43</f>
        <v>0</v>
      </c>
      <c r="E18" s="22">
        <f>'נספח 2'!E43</f>
        <v>0</v>
      </c>
      <c r="F18" s="22">
        <f>SUM(C18:E18)</f>
        <v>0</v>
      </c>
    </row>
    <row r="19" spans="2:6" ht="12.75">
      <c r="B19" s="3"/>
      <c r="C19" s="15"/>
      <c r="D19" s="15"/>
      <c r="E19" s="15"/>
      <c r="F19" s="15"/>
    </row>
    <row r="20" spans="2:6" ht="15">
      <c r="B20" s="40" t="s">
        <v>47</v>
      </c>
      <c r="C20" s="22">
        <f>'נספח 2'!C45</f>
        <v>557.95966</v>
      </c>
      <c r="D20" s="22">
        <f>'נספח 2'!D45</f>
        <v>0</v>
      </c>
      <c r="E20" s="22">
        <f>'נספח 2'!E45</f>
        <v>0</v>
      </c>
      <c r="F20" s="22">
        <f>SUM(C20:E20)</f>
        <v>557.95966</v>
      </c>
    </row>
    <row r="21" spans="2:6" ht="12.75">
      <c r="B21" s="3"/>
      <c r="C21" s="15"/>
      <c r="D21" s="15"/>
      <c r="E21" s="15"/>
      <c r="F21" s="15"/>
    </row>
    <row r="22" spans="2:6" ht="15">
      <c r="B22" s="40" t="s">
        <v>48</v>
      </c>
      <c r="C22" s="15">
        <f>'נספח 2'!C49</f>
        <v>0</v>
      </c>
      <c r="D22" s="15">
        <f>'נספח 2'!D49</f>
        <v>0</v>
      </c>
      <c r="E22" s="15">
        <f>'נספח 2'!E49</f>
        <v>0</v>
      </c>
      <c r="F22" s="15">
        <f>SUM(C22:E22)</f>
        <v>0</v>
      </c>
    </row>
    <row r="23" spans="2:6" ht="12.75">
      <c r="B23" s="3"/>
      <c r="C23" s="15"/>
      <c r="D23" s="15"/>
      <c r="E23" s="15"/>
      <c r="F23" s="15"/>
    </row>
    <row r="24" spans="2:6" ht="15">
      <c r="B24" s="40" t="s">
        <v>49</v>
      </c>
      <c r="C24" s="15">
        <f>'נספח 2'!C53</f>
        <v>0</v>
      </c>
      <c r="D24" s="15">
        <f>'נספח 2'!D53</f>
        <v>0</v>
      </c>
      <c r="E24" s="15">
        <f>'נספח 2'!E53</f>
        <v>0</v>
      </c>
      <c r="F24" s="15">
        <f>SUM(C24:E24)</f>
        <v>0</v>
      </c>
    </row>
    <row r="25" spans="2:6" ht="12.75">
      <c r="B25" s="3"/>
      <c r="C25" s="15"/>
      <c r="D25" s="15"/>
      <c r="E25" s="15"/>
      <c r="F25" s="15"/>
    </row>
    <row r="26" spans="2:6" ht="15">
      <c r="B26" s="40" t="s">
        <v>50</v>
      </c>
      <c r="C26" s="15">
        <f>+C20+C16+C8</f>
        <v>743.92135</v>
      </c>
      <c r="D26" s="15">
        <f>+D20+D8</f>
        <v>2.04</v>
      </c>
      <c r="E26" s="15">
        <f>+E20+E16+E8</f>
        <v>0.30000000000000004</v>
      </c>
      <c r="F26" s="15">
        <f>SUM(C26:E26)</f>
        <v>746.2613499999999</v>
      </c>
    </row>
    <row r="27" spans="2:6" ht="15">
      <c r="B27" s="40"/>
      <c r="C27" s="15"/>
      <c r="D27" s="15"/>
      <c r="E27" s="15"/>
      <c r="F27" s="15"/>
    </row>
    <row r="28" spans="2:6" ht="15">
      <c r="B28" s="40" t="s">
        <v>51</v>
      </c>
      <c r="C28" s="15">
        <f>+(+C29+C30)/2</f>
        <v>542831</v>
      </c>
      <c r="D28" s="15">
        <f>+(+D29+D30)/2</f>
        <v>8015</v>
      </c>
      <c r="E28" s="15">
        <f>+(+E29+E30)/2</f>
        <v>1010.5</v>
      </c>
      <c r="F28" s="15">
        <f>SUM(C28:E28)</f>
        <v>551856.5</v>
      </c>
    </row>
    <row r="29" spans="2:6" ht="30">
      <c r="B29" s="41" t="s">
        <v>85</v>
      </c>
      <c r="C29" s="22">
        <v>555992</v>
      </c>
      <c r="D29" s="22">
        <v>8586</v>
      </c>
      <c r="E29" s="22">
        <v>1159</v>
      </c>
      <c r="F29" s="22">
        <f>SUM(C29:E29)</f>
        <v>565737</v>
      </c>
    </row>
    <row r="30" spans="2:6" ht="30">
      <c r="B30" s="41" t="s">
        <v>86</v>
      </c>
      <c r="C30" s="22">
        <v>529670</v>
      </c>
      <c r="D30" s="22">
        <v>7444</v>
      </c>
      <c r="E30" s="22">
        <v>862</v>
      </c>
      <c r="F30" s="22">
        <f>SUM(C30:E30)</f>
        <v>537976</v>
      </c>
    </row>
    <row r="31" spans="2:6" ht="15">
      <c r="B31" s="41"/>
      <c r="C31" s="15"/>
      <c r="D31" s="15"/>
      <c r="E31" s="15"/>
      <c r="F31" s="15"/>
    </row>
    <row r="32" spans="2:6" ht="30">
      <c r="B32" s="40" t="s">
        <v>52</v>
      </c>
      <c r="C32" s="19">
        <f>+C26/C28</f>
        <v>0.0013704474320737025</v>
      </c>
      <c r="D32" s="19">
        <f>+D26/D28</f>
        <v>0.0002545227698066126</v>
      </c>
      <c r="E32" s="19">
        <f>+E26/E28</f>
        <v>0.0002968827313211282</v>
      </c>
      <c r="F32" s="19">
        <f>+F26/F28</f>
        <v>0.0013522742778240356</v>
      </c>
    </row>
    <row r="33" spans="2:6" ht="15">
      <c r="B33" s="40"/>
      <c r="C33" s="15"/>
      <c r="D33" s="15"/>
      <c r="E33" s="15"/>
      <c r="F33" s="15"/>
    </row>
    <row r="34" spans="2:6" ht="15">
      <c r="B34" s="40"/>
      <c r="C34" s="15"/>
      <c r="D34" s="15"/>
      <c r="E34" s="15"/>
      <c r="F34" s="15"/>
    </row>
    <row r="35" spans="2:6" ht="15.75">
      <c r="B35" s="42" t="s">
        <v>53</v>
      </c>
      <c r="C35" s="15"/>
      <c r="D35" s="15"/>
      <c r="E35" s="15"/>
      <c r="F35" s="15"/>
    </row>
    <row r="36" spans="2:6" ht="15.75">
      <c r="B36" s="43"/>
      <c r="C36" s="15"/>
      <c r="D36" s="15"/>
      <c r="E36" s="15"/>
      <c r="F36" s="15"/>
    </row>
    <row r="37" spans="2:6" ht="15">
      <c r="B37" s="40" t="s">
        <v>54</v>
      </c>
      <c r="C37" s="15">
        <f>'נספח 3'!C162</f>
        <v>338.6728</v>
      </c>
      <c r="D37" s="15">
        <f>'נספח 3'!D162</f>
        <v>0</v>
      </c>
      <c r="E37" s="15">
        <f>'נספח 3'!E162</f>
        <v>0</v>
      </c>
      <c r="F37" s="15">
        <f>SUM(C37:E37)</f>
        <v>338.6728</v>
      </c>
    </row>
    <row r="38" spans="2:6" ht="15.75">
      <c r="B38" s="43"/>
      <c r="C38" s="15"/>
      <c r="D38" s="15"/>
      <c r="E38" s="15"/>
      <c r="F38" s="15"/>
    </row>
    <row r="39" spans="2:6" ht="15">
      <c r="B39" s="50" t="s">
        <v>55</v>
      </c>
      <c r="C39" s="15">
        <f>SUM(C40:C48)</f>
        <v>1624.2762995355015</v>
      </c>
      <c r="D39" s="15">
        <f>SUM(D40:D48)</f>
        <v>0.4714182150029114</v>
      </c>
      <c r="E39" s="15">
        <f>SUM(E40:E48)</f>
        <v>0.02722392981867415</v>
      </c>
      <c r="F39" s="15">
        <f>SUM(C39:E39)</f>
        <v>1624.774941680323</v>
      </c>
    </row>
    <row r="40" spans="2:6" ht="15">
      <c r="B40" s="38" t="s">
        <v>56</v>
      </c>
      <c r="C40" s="22">
        <f>'נספח 3'!C31</f>
        <v>359.08560302000006</v>
      </c>
      <c r="D40" s="22">
        <f>'נספח 3'!D31</f>
        <v>0</v>
      </c>
      <c r="E40" s="22">
        <f>'נספח 3'!E31</f>
        <v>0</v>
      </c>
      <c r="F40" s="15">
        <f>SUM(C40:E40)</f>
        <v>359.08560302000006</v>
      </c>
    </row>
    <row r="41" spans="2:6" ht="12.75">
      <c r="B41" s="3" t="s">
        <v>57</v>
      </c>
      <c r="C41" s="22">
        <f>'נספח 3'!C92</f>
        <v>996.9060324347635</v>
      </c>
      <c r="D41" s="22">
        <f>'נספח 3'!D92</f>
        <v>0</v>
      </c>
      <c r="E41" s="22">
        <f>'נספח 3'!E92</f>
        <v>0</v>
      </c>
      <c r="F41" s="15">
        <f>'נספח 3'!F92</f>
        <v>996.9060324347635</v>
      </c>
    </row>
    <row r="42" spans="2:6" ht="15">
      <c r="B42" s="38" t="s">
        <v>58</v>
      </c>
      <c r="C42" s="22">
        <f>'נספח 3'!C95</f>
        <v>0</v>
      </c>
      <c r="D42" s="22">
        <f>'נספח 3'!D95</f>
        <v>0</v>
      </c>
      <c r="E42" s="22">
        <f>'נספח 3'!E95</f>
        <v>0</v>
      </c>
      <c r="F42" s="15">
        <f>'נספח 3'!F93</f>
        <v>0</v>
      </c>
    </row>
    <row r="43" spans="2:6" ht="12.75">
      <c r="B43" s="6" t="s">
        <v>59</v>
      </c>
      <c r="C43" s="22">
        <f>'נספח 3'!C98</f>
        <v>0</v>
      </c>
      <c r="D43" s="22">
        <f>'נספח 3'!D98</f>
        <v>0</v>
      </c>
      <c r="E43" s="22">
        <f>'נספח 3'!E98</f>
        <v>0</v>
      </c>
      <c r="F43" s="15">
        <f>'נספח 3'!F94</f>
        <v>0</v>
      </c>
    </row>
    <row r="44" spans="2:6" ht="25.5">
      <c r="B44" s="18" t="s">
        <v>87</v>
      </c>
      <c r="C44" s="22">
        <f>'נספח 3'!C118</f>
        <v>0.7249943022421308</v>
      </c>
      <c r="D44" s="22">
        <f>'נספח 3'!D118</f>
        <v>0.4714182150029114</v>
      </c>
      <c r="E44" s="22">
        <f>'נספח 3'!E118</f>
        <v>0.02722392981867415</v>
      </c>
      <c r="F44" s="15">
        <f>SUM(C44:E44)</f>
        <v>1.2236364470637162</v>
      </c>
    </row>
    <row r="45" spans="2:6" ht="25.5">
      <c r="B45" s="18" t="s">
        <v>88</v>
      </c>
      <c r="C45" s="22">
        <f>'נספח 3'!C100</f>
        <v>102.13777512610683</v>
      </c>
      <c r="D45" s="22">
        <f>'נספח 3'!D100</f>
        <v>0</v>
      </c>
      <c r="E45" s="22">
        <f>'נספח 3'!E100</f>
        <v>0</v>
      </c>
      <c r="F45" s="15">
        <f>SUM(C45:E45)</f>
        <v>102.13777512610683</v>
      </c>
    </row>
    <row r="46" spans="2:6" ht="25.5">
      <c r="B46" s="18" t="s">
        <v>94</v>
      </c>
      <c r="C46" s="22">
        <f>'נספח 3'!C126</f>
        <v>0</v>
      </c>
      <c r="D46" s="22">
        <f>'נספח 3'!D126</f>
        <v>0</v>
      </c>
      <c r="E46" s="22">
        <f>'נספח 3'!E126</f>
        <v>0</v>
      </c>
      <c r="F46" s="15">
        <f>SUM(C46:E46)</f>
        <v>0</v>
      </c>
    </row>
    <row r="47" spans="2:6" ht="25.5">
      <c r="B47" s="18" t="s">
        <v>93</v>
      </c>
      <c r="C47" s="22">
        <f>'נספח 3'!C129</f>
        <v>165.42189465238906</v>
      </c>
      <c r="D47" s="22">
        <f>'נספח 3'!D129</f>
        <v>0</v>
      </c>
      <c r="E47" s="22">
        <f>'נספח 3'!E129</f>
        <v>0</v>
      </c>
      <c r="F47" s="15">
        <f>SUM(C47:E47)</f>
        <v>165.42189465238906</v>
      </c>
    </row>
    <row r="48" spans="2:6" ht="15">
      <c r="B48" s="38" t="s">
        <v>60</v>
      </c>
      <c r="C48" s="22">
        <f>'נספח 3'!C146</f>
        <v>0</v>
      </c>
      <c r="D48" s="22">
        <f>'נספח 3'!D146</f>
        <v>0</v>
      </c>
      <c r="E48" s="22">
        <f>'נספח 3'!E146</f>
        <v>0</v>
      </c>
      <c r="F48" s="15">
        <f>'נספח 3'!F146</f>
        <v>0</v>
      </c>
    </row>
    <row r="49" spans="2:6" ht="12.75">
      <c r="B49" s="18"/>
      <c r="C49" s="15"/>
      <c r="D49" s="15"/>
      <c r="E49" s="15"/>
      <c r="F49" s="15"/>
    </row>
    <row r="50" spans="2:6" ht="15.75">
      <c r="B50" s="40" t="s">
        <v>61</v>
      </c>
      <c r="C50" s="52">
        <f>+C39/C30</f>
        <v>0.0030665816442983396</v>
      </c>
      <c r="D50" s="52">
        <f>+D39/D30</f>
        <v>6.332861566401281E-05</v>
      </c>
      <c r="E50" s="52">
        <f>+E39/E30</f>
        <v>3.158228517247581E-05</v>
      </c>
      <c r="F50" s="19">
        <f>+F39/F30</f>
        <v>0.0030201625010787157</v>
      </c>
    </row>
    <row r="51" spans="2:6" ht="12.75">
      <c r="B51" s="18"/>
      <c r="C51" s="22"/>
      <c r="D51" s="22"/>
      <c r="E51" s="22"/>
      <c r="F51" s="15"/>
    </row>
    <row r="52" spans="2:7" ht="30">
      <c r="B52" s="40" t="s">
        <v>62</v>
      </c>
      <c r="C52" s="52">
        <v>0.0032</v>
      </c>
      <c r="D52" s="52">
        <v>0</v>
      </c>
      <c r="E52" s="52">
        <v>0</v>
      </c>
      <c r="F52" s="15"/>
      <c r="G52" s="1" t="s">
        <v>217</v>
      </c>
    </row>
    <row r="53" spans="2:6" ht="12.75">
      <c r="B53" s="6"/>
      <c r="C53" s="15"/>
      <c r="D53" s="15"/>
      <c r="E53" s="15"/>
      <c r="F53" s="15"/>
    </row>
    <row r="54" spans="2:6" ht="30">
      <c r="B54" s="40" t="s">
        <v>63</v>
      </c>
      <c r="C54" s="51">
        <f>+C52-C50</f>
        <v>0.00013341835570166057</v>
      </c>
      <c r="D54" s="51">
        <f>+D52-D50</f>
        <v>-6.332861566401281E-05</v>
      </c>
      <c r="E54" s="51">
        <f>+E52-E50</f>
        <v>-3.158228517247581E-05</v>
      </c>
      <c r="F54" s="15"/>
    </row>
    <row r="55" spans="2:6" ht="12.75">
      <c r="B55" s="6"/>
      <c r="C55" s="15"/>
      <c r="D55" s="15"/>
      <c r="E55" s="15"/>
      <c r="F55" s="15"/>
    </row>
    <row r="56" spans="2:6" ht="15">
      <c r="B56" s="40" t="s">
        <v>64</v>
      </c>
      <c r="C56" s="15"/>
      <c r="D56" s="15"/>
      <c r="E56" s="15"/>
      <c r="F56" s="15"/>
    </row>
    <row r="57" spans="2:6" ht="30">
      <c r="B57" s="40" t="s">
        <v>65</v>
      </c>
      <c r="C57" s="19">
        <f>+(C39-C56)/C30</f>
        <v>0.0030665816442983396</v>
      </c>
      <c r="D57" s="19">
        <f>+(D39-D56)/D30</f>
        <v>6.332861566401281E-05</v>
      </c>
      <c r="E57" s="19">
        <f>+(E39-E56)/E30</f>
        <v>3.158228517247581E-05</v>
      </c>
      <c r="F57" s="19">
        <f>+(F39-F56)/F30</f>
        <v>0.0030201625010787157</v>
      </c>
    </row>
    <row r="58" spans="2:6" ht="15">
      <c r="B58" s="38"/>
      <c r="C58" s="15"/>
      <c r="D58" s="15"/>
      <c r="E58" s="15"/>
      <c r="F58" s="15"/>
    </row>
    <row r="59" spans="2:6" ht="15.75">
      <c r="B59" s="48" t="s">
        <v>66</v>
      </c>
      <c r="C59" s="15"/>
      <c r="D59" s="15"/>
      <c r="E59" s="15"/>
      <c r="F59" s="15"/>
    </row>
    <row r="60" spans="2:6" ht="15">
      <c r="B60" s="38"/>
      <c r="C60" s="15"/>
      <c r="D60" s="15"/>
      <c r="E60" s="15"/>
      <c r="F60" s="15"/>
    </row>
    <row r="61" spans="2:6" ht="15">
      <c r="B61" s="40" t="s">
        <v>68</v>
      </c>
      <c r="C61" s="15">
        <f>+C26+C39-C56</f>
        <v>2368.1976495355016</v>
      </c>
      <c r="D61" s="15">
        <f>+D26+D39-D56</f>
        <v>2.5114182150029114</v>
      </c>
      <c r="E61" s="15">
        <f>+E26+E39-E56</f>
        <v>0.3272239298186742</v>
      </c>
      <c r="F61" s="15">
        <f>SUM(C61:E61)</f>
        <v>2371.036291680323</v>
      </c>
    </row>
    <row r="62" spans="2:6" ht="12.75">
      <c r="B62" s="3"/>
      <c r="C62" s="15"/>
      <c r="D62" s="15"/>
      <c r="E62" s="15"/>
      <c r="F62" s="15"/>
    </row>
    <row r="63" spans="2:6" ht="15">
      <c r="B63" s="40" t="s">
        <v>67</v>
      </c>
      <c r="C63" s="19">
        <f>+C61/C28</f>
        <v>0.004362679451865316</v>
      </c>
      <c r="D63" s="19">
        <f>+D61/D28</f>
        <v>0.0003133397648163333</v>
      </c>
      <c r="E63" s="19">
        <f>+E61/E28</f>
        <v>0.0003238237801273372</v>
      </c>
      <c r="F63" s="19">
        <f>+F61/F28</f>
        <v>0.004296472528058151</v>
      </c>
    </row>
    <row r="64" spans="2:6" ht="12.75">
      <c r="B64" s="3"/>
      <c r="C64" s="15"/>
      <c r="D64" s="15"/>
      <c r="E64" s="15"/>
      <c r="F64" s="15"/>
    </row>
    <row r="65" spans="2:6" ht="15">
      <c r="B65" s="49" t="s">
        <v>69</v>
      </c>
      <c r="C65" s="19"/>
      <c r="D65" s="19"/>
      <c r="E65" s="19"/>
      <c r="F65" s="19"/>
    </row>
    <row r="66" spans="2:6" ht="12.75">
      <c r="B66" s="18"/>
      <c r="C66" s="19"/>
      <c r="D66" s="19"/>
      <c r="E66" s="19"/>
      <c r="F66" s="19"/>
    </row>
    <row r="67" spans="2:6" ht="30">
      <c r="B67" s="40" t="s">
        <v>70</v>
      </c>
      <c r="C67" s="19">
        <v>0.004</v>
      </c>
      <c r="D67" s="19">
        <v>0</v>
      </c>
      <c r="E67" s="19">
        <v>0</v>
      </c>
      <c r="F67" s="15"/>
    </row>
    <row r="68" spans="2:6" ht="15">
      <c r="B68" s="41"/>
      <c r="C68" s="15"/>
      <c r="D68" s="15"/>
      <c r="E68" s="15"/>
      <c r="F68" s="15"/>
    </row>
    <row r="69" spans="2:6" ht="15">
      <c r="B69" s="40" t="s">
        <v>71</v>
      </c>
      <c r="C69" s="19">
        <f>+C67+C32</f>
        <v>0.005370447432073703</v>
      </c>
      <c r="D69" s="19">
        <f>+D67+D32</f>
        <v>0.0002545227698066126</v>
      </c>
      <c r="E69" s="19">
        <f>+E67+E32</f>
        <v>0.0002968827313211282</v>
      </c>
      <c r="F69" s="19">
        <f>+F67+F32</f>
        <v>0.0013522742778240356</v>
      </c>
    </row>
    <row r="70" spans="2:6" ht="12.75">
      <c r="B70" s="3"/>
      <c r="C70" s="15"/>
      <c r="D70" s="15"/>
      <c r="E70" s="15"/>
      <c r="F70" s="15"/>
    </row>
    <row r="72" spans="2:6" ht="12.75" hidden="1">
      <c r="B72" s="3" t="s">
        <v>29</v>
      </c>
      <c r="C72" s="15">
        <v>5433</v>
      </c>
      <c r="D72" s="15">
        <v>188</v>
      </c>
      <c r="E72" s="15">
        <v>0</v>
      </c>
      <c r="F72" s="15">
        <f>SUM(C72:E72)</f>
        <v>5621</v>
      </c>
    </row>
    <row r="73" spans="2:6" ht="12.75" hidden="1">
      <c r="B73" s="18" t="s">
        <v>30</v>
      </c>
      <c r="C73" s="19" t="e">
        <f>C72/C70</f>
        <v>#DIV/0!</v>
      </c>
      <c r="D73" s="19" t="e">
        <f>D72/D70</f>
        <v>#DIV/0!</v>
      </c>
      <c r="E73" s="19" t="e">
        <f>E72/E70</f>
        <v>#DIV/0!</v>
      </c>
      <c r="F73" s="19" t="e">
        <f>F72/F70</f>
        <v>#DIV/0!</v>
      </c>
    </row>
    <row r="75" spans="3:6" ht="12.75">
      <c r="C75" s="14"/>
      <c r="D75" s="14"/>
      <c r="E75" s="14"/>
      <c r="F75" s="14"/>
    </row>
    <row r="76" spans="3:6" ht="12.75">
      <c r="C76" s="26"/>
      <c r="D76" s="23"/>
      <c r="E76" s="23"/>
      <c r="F76" s="23"/>
    </row>
    <row r="77" spans="3:6" ht="12.75">
      <c r="C77" s="14"/>
      <c r="D77" s="14"/>
      <c r="E77" s="14"/>
      <c r="F77" s="14"/>
    </row>
    <row r="78" spans="3:6" ht="12.75">
      <c r="C78" s="26"/>
      <c r="D78" s="23"/>
      <c r="E78" s="23"/>
      <c r="F78" s="23"/>
    </row>
    <row r="79" spans="3:6" ht="12.75">
      <c r="C79" s="14"/>
      <c r="D79" s="14"/>
      <c r="E79" s="14"/>
      <c r="F79" s="14"/>
    </row>
    <row r="80" spans="3:6" ht="12.75">
      <c r="C80" s="14"/>
      <c r="D80" s="14"/>
      <c r="E80" s="14"/>
      <c r="F80" s="14"/>
    </row>
    <row r="81" spans="3:6" ht="12.75">
      <c r="C81" s="14"/>
      <c r="D81" s="14"/>
      <c r="E81" s="14"/>
      <c r="F81" s="14"/>
    </row>
    <row r="82" spans="3:6" ht="12.75">
      <c r="C82" s="14"/>
      <c r="D82" s="14"/>
      <c r="E82" s="14"/>
      <c r="F82" s="14"/>
    </row>
    <row r="83" spans="3:6" ht="12.75">
      <c r="C83" s="14"/>
      <c r="D83" s="14"/>
      <c r="E83" s="14"/>
      <c r="F83" s="1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7"/>
  <sheetViews>
    <sheetView rightToLeft="1" zoomScalePageLayoutView="0" workbookViewId="0" topLeftCell="A37">
      <selection activeCell="C46" sqref="C46"/>
    </sheetView>
  </sheetViews>
  <sheetFormatPr defaultColWidth="9.140625" defaultRowHeight="12.75"/>
  <cols>
    <col min="2" max="2" width="74.8515625" style="0" bestFit="1" customWidth="1"/>
    <col min="3" max="3" width="12.7109375" style="0" customWidth="1"/>
    <col min="4" max="4" width="10.140625" style="0" customWidth="1"/>
    <col min="5" max="5" width="9.140625" style="0" customWidth="1"/>
    <col min="6" max="6" width="12.7109375" style="0" customWidth="1"/>
  </cols>
  <sheetData>
    <row r="2" spans="2:3" ht="12.75">
      <c r="B2" s="5" t="s">
        <v>78</v>
      </c>
      <c r="C2" s="1"/>
    </row>
    <row r="3" spans="2:3" ht="14.25" customHeight="1">
      <c r="B3" s="12" t="str">
        <f>'נספח 1'!B3</f>
        <v>01/09/2022-31/08/2023</v>
      </c>
      <c r="C3" s="1"/>
    </row>
    <row r="4" spans="2:6" ht="12.75">
      <c r="B4" s="1"/>
      <c r="C4" s="16" t="s">
        <v>17</v>
      </c>
      <c r="D4" s="16" t="s">
        <v>18</v>
      </c>
      <c r="E4" s="16" t="s">
        <v>20</v>
      </c>
      <c r="F4" s="16" t="s">
        <v>19</v>
      </c>
    </row>
    <row r="5" spans="2:6" ht="25.5" customHeight="1">
      <c r="B5" s="7" t="str">
        <f>'נספח 1'!B5</f>
        <v>קרן השתלמות למורים בביה"ס העל יסודים במכללות ובסמינרים  - "מישור"</v>
      </c>
      <c r="C5" s="17" t="s">
        <v>1</v>
      </c>
      <c r="D5" s="17" t="s">
        <v>1</v>
      </c>
      <c r="E5" s="17" t="s">
        <v>1</v>
      </c>
      <c r="F5" s="17" t="s">
        <v>1</v>
      </c>
    </row>
    <row r="6" spans="2:6" ht="15">
      <c r="B6" s="7"/>
      <c r="C6" s="3"/>
      <c r="D6" s="3"/>
      <c r="E6" s="3"/>
      <c r="F6" s="3"/>
    </row>
    <row r="7" spans="2:6" ht="12.75">
      <c r="B7" s="4" t="s">
        <v>2</v>
      </c>
      <c r="C7" s="9"/>
      <c r="D7" s="9"/>
      <c r="E7" s="9"/>
      <c r="F7" s="9"/>
    </row>
    <row r="8" spans="2:6" ht="12.75">
      <c r="B8" s="3" t="s">
        <v>11</v>
      </c>
      <c r="C8" s="9"/>
      <c r="D8" s="9"/>
      <c r="E8" s="9"/>
      <c r="F8" s="9"/>
    </row>
    <row r="9" spans="2:6" ht="12.75">
      <c r="B9" s="2" t="s">
        <v>27</v>
      </c>
      <c r="C9" s="35">
        <v>16.77198</v>
      </c>
      <c r="D9" s="35"/>
      <c r="E9" s="35"/>
      <c r="F9" s="15">
        <f aca="true" t="shared" si="0" ref="F9:F19">SUM(C9:E9)</f>
        <v>16.77198</v>
      </c>
    </row>
    <row r="10" spans="2:6" ht="12.75">
      <c r="B10" s="3" t="s">
        <v>12</v>
      </c>
      <c r="C10" s="9"/>
      <c r="D10" s="9"/>
      <c r="E10" s="9"/>
      <c r="F10" s="21"/>
    </row>
    <row r="11" spans="2:6" ht="12.75">
      <c r="B11" s="10" t="s">
        <v>10</v>
      </c>
      <c r="C11" s="9">
        <v>33.54440999999999</v>
      </c>
      <c r="D11" s="9">
        <v>1.48</v>
      </c>
      <c r="E11" s="9">
        <v>0.27</v>
      </c>
      <c r="F11" s="21">
        <f t="shared" si="0"/>
        <v>35.29440999999999</v>
      </c>
    </row>
    <row r="12" spans="2:6" ht="12.75">
      <c r="B12" s="10" t="s">
        <v>26</v>
      </c>
      <c r="C12" s="32">
        <v>1.4579900000000001</v>
      </c>
      <c r="D12" s="9">
        <v>0.09</v>
      </c>
      <c r="E12" s="9">
        <v>0</v>
      </c>
      <c r="F12" s="21">
        <f t="shared" si="0"/>
        <v>1.5479900000000002</v>
      </c>
    </row>
    <row r="13" spans="2:6" ht="12.75">
      <c r="B13" s="11" t="s">
        <v>25</v>
      </c>
      <c r="C13" s="9">
        <v>1.10075</v>
      </c>
      <c r="D13" s="9"/>
      <c r="E13" s="9"/>
      <c r="F13" s="21">
        <f t="shared" si="0"/>
        <v>1.10075</v>
      </c>
    </row>
    <row r="14" spans="2:6" ht="12.75">
      <c r="B14" s="10" t="s">
        <v>108</v>
      </c>
      <c r="C14" s="9">
        <v>4.85183</v>
      </c>
      <c r="D14" s="9">
        <v>0.05</v>
      </c>
      <c r="E14" s="9"/>
      <c r="F14" s="21">
        <f t="shared" si="0"/>
        <v>4.9018299999999995</v>
      </c>
    </row>
    <row r="15" spans="2:6" ht="12.75">
      <c r="B15" s="11" t="s">
        <v>109</v>
      </c>
      <c r="C15" s="9">
        <v>2.7792199999999996</v>
      </c>
      <c r="D15" s="9"/>
      <c r="E15" s="9"/>
      <c r="F15" s="21">
        <f t="shared" si="0"/>
        <v>2.7792199999999996</v>
      </c>
    </row>
    <row r="16" spans="2:6" ht="12.75">
      <c r="B16" s="11" t="s">
        <v>32</v>
      </c>
      <c r="C16" s="9">
        <v>6.76899</v>
      </c>
      <c r="D16" s="32">
        <v>0.02</v>
      </c>
      <c r="E16" s="9">
        <v>0</v>
      </c>
      <c r="F16" s="21">
        <f t="shared" si="0"/>
        <v>6.788989999999999</v>
      </c>
    </row>
    <row r="17" spans="2:6" ht="12.75">
      <c r="B17" s="10" t="s">
        <v>110</v>
      </c>
      <c r="C17" s="9">
        <v>0.5229400000000001</v>
      </c>
      <c r="D17" s="9">
        <v>0.01</v>
      </c>
      <c r="E17" s="9">
        <v>0</v>
      </c>
      <c r="F17" s="21">
        <f t="shared" si="0"/>
        <v>0.5329400000000001</v>
      </c>
    </row>
    <row r="18" spans="2:6" ht="12.75">
      <c r="B18" s="20" t="s">
        <v>111</v>
      </c>
      <c r="C18" s="9">
        <v>3.22748</v>
      </c>
      <c r="D18" s="9"/>
      <c r="E18" s="9"/>
      <c r="F18" s="21">
        <f t="shared" si="0"/>
        <v>3.22748</v>
      </c>
    </row>
    <row r="19" spans="2:6" ht="12.75">
      <c r="B19" s="10" t="s">
        <v>31</v>
      </c>
      <c r="C19" s="32">
        <v>6.29249</v>
      </c>
      <c r="D19" s="9">
        <v>0.08</v>
      </c>
      <c r="E19" s="9">
        <v>0.01</v>
      </c>
      <c r="F19" s="21">
        <f t="shared" si="0"/>
        <v>6.38249</v>
      </c>
    </row>
    <row r="20" spans="2:6" ht="12.75">
      <c r="B20" s="10" t="s">
        <v>112</v>
      </c>
      <c r="C20" s="21">
        <v>85.56202</v>
      </c>
      <c r="D20" s="21">
        <v>0.31</v>
      </c>
      <c r="E20" s="21">
        <v>0.02</v>
      </c>
      <c r="F20" s="21"/>
    </row>
    <row r="21" spans="2:6" ht="12.75">
      <c r="B21" s="10"/>
      <c r="C21" s="21"/>
      <c r="D21" s="21"/>
      <c r="E21" s="21"/>
      <c r="F21" s="21"/>
    </row>
    <row r="22" spans="2:6" ht="12.75">
      <c r="B22" s="3" t="s">
        <v>3</v>
      </c>
      <c r="C22" s="15">
        <f>SUM(C11:C20)+C9</f>
        <v>162.88009999999997</v>
      </c>
      <c r="D22" s="15">
        <f>SUM(D11:D20)+D9</f>
        <v>2.04</v>
      </c>
      <c r="E22" s="15">
        <f>SUM(E11:E20)+E9</f>
        <v>0.30000000000000004</v>
      </c>
      <c r="F22" s="15">
        <f>SUM(C22:E22)</f>
        <v>165.22009999999997</v>
      </c>
    </row>
    <row r="23" spans="2:6" ht="12.75">
      <c r="B23" s="2"/>
      <c r="C23" s="9"/>
      <c r="D23" s="9"/>
      <c r="E23" s="9"/>
      <c r="F23" s="9"/>
    </row>
    <row r="24" spans="2:6" ht="12.75">
      <c r="B24" s="4" t="s">
        <v>4</v>
      </c>
      <c r="C24" s="9"/>
      <c r="D24" s="9"/>
      <c r="E24" s="9"/>
      <c r="F24" s="9"/>
    </row>
    <row r="25" spans="2:6" ht="12.75">
      <c r="B25" s="3" t="s">
        <v>11</v>
      </c>
      <c r="C25" s="9"/>
      <c r="D25" s="9"/>
      <c r="E25" s="9"/>
      <c r="F25" s="9"/>
    </row>
    <row r="26" spans="2:6" ht="12.75">
      <c r="B26" s="3"/>
      <c r="C26" s="9"/>
      <c r="D26" s="9"/>
      <c r="E26" s="9"/>
      <c r="F26" s="9"/>
    </row>
    <row r="27" spans="2:6" ht="12.75">
      <c r="B27" s="3" t="s">
        <v>12</v>
      </c>
      <c r="C27" s="9"/>
      <c r="D27" s="9"/>
      <c r="E27" s="9"/>
      <c r="F27" s="9"/>
    </row>
    <row r="28" spans="2:6" ht="12.75">
      <c r="B28" s="2" t="s">
        <v>10</v>
      </c>
      <c r="C28" s="21"/>
      <c r="D28" s="21"/>
      <c r="E28" s="21"/>
      <c r="F28" s="21">
        <f>SUM(C28:E28)</f>
        <v>0</v>
      </c>
    </row>
    <row r="29" spans="2:6" ht="12.75">
      <c r="B29" s="2" t="s">
        <v>28</v>
      </c>
      <c r="C29" s="9"/>
      <c r="D29" s="21"/>
      <c r="E29" s="21"/>
      <c r="F29" s="21">
        <f>SUM(C29:E29)</f>
        <v>0</v>
      </c>
    </row>
    <row r="30" spans="2:6" ht="12.75">
      <c r="B30" s="3" t="s">
        <v>5</v>
      </c>
      <c r="C30" s="15">
        <f>SUM(C28:C29)</f>
        <v>0</v>
      </c>
      <c r="D30" s="15">
        <f>SUM(D28:D29)</f>
        <v>0</v>
      </c>
      <c r="E30" s="15">
        <f>SUM(E28:E29)</f>
        <v>0</v>
      </c>
      <c r="F30" s="15">
        <f>SUM(C30:E30)</f>
        <v>0</v>
      </c>
    </row>
    <row r="31" spans="2:6" ht="12.75">
      <c r="B31" s="2"/>
      <c r="C31" s="21"/>
      <c r="D31" s="21"/>
      <c r="E31" s="21"/>
      <c r="F31" s="21"/>
    </row>
    <row r="32" spans="2:6" ht="12.75">
      <c r="B32" s="3" t="s">
        <v>13</v>
      </c>
      <c r="C32" s="21"/>
      <c r="D32" s="21"/>
      <c r="E32" s="21"/>
      <c r="F32" s="21"/>
    </row>
    <row r="33" spans="2:6" ht="12.75">
      <c r="B33" s="20"/>
      <c r="C33" s="21"/>
      <c r="D33" s="21"/>
      <c r="E33" s="21"/>
      <c r="F33" s="21">
        <f>SUM(C33:E33)</f>
        <v>0</v>
      </c>
    </row>
    <row r="34" spans="2:6" ht="12.75">
      <c r="B34" s="28" t="s">
        <v>33</v>
      </c>
      <c r="C34" s="9">
        <v>0.35170999999999997</v>
      </c>
      <c r="D34" s="9"/>
      <c r="E34" s="9"/>
      <c r="F34" s="21">
        <f>SUM(C34:E34)</f>
        <v>0.35170999999999997</v>
      </c>
    </row>
    <row r="35" spans="2:6" ht="12.75">
      <c r="B35" s="20" t="s">
        <v>35</v>
      </c>
      <c r="C35" s="21">
        <v>16.87</v>
      </c>
      <c r="D35" s="21"/>
      <c r="E35" s="21"/>
      <c r="F35" s="21">
        <f>SUM(C35:E35)</f>
        <v>16.87</v>
      </c>
    </row>
    <row r="36" spans="2:6" ht="12.75">
      <c r="B36" s="20" t="s">
        <v>113</v>
      </c>
      <c r="C36" s="21">
        <v>5.8598799999999995</v>
      </c>
      <c r="D36" s="21">
        <v>0</v>
      </c>
      <c r="E36" s="21">
        <v>0</v>
      </c>
      <c r="F36" s="21">
        <f>SUM(C36:E36)</f>
        <v>5.8598799999999995</v>
      </c>
    </row>
    <row r="37" spans="2:6" ht="12.75">
      <c r="B37" s="20"/>
      <c r="C37" s="21"/>
      <c r="D37" s="21"/>
      <c r="E37" s="21"/>
      <c r="F37" s="21"/>
    </row>
    <row r="38" spans="2:6" ht="12.75">
      <c r="B38" s="3" t="s">
        <v>16</v>
      </c>
      <c r="C38" s="15">
        <f>SUM(C33:C37)</f>
        <v>23.081590000000002</v>
      </c>
      <c r="D38" s="15">
        <f>SUM(D33:D37)</f>
        <v>0</v>
      </c>
      <c r="E38" s="15">
        <f>SUM(E33:E37)</f>
        <v>0</v>
      </c>
      <c r="F38" s="15">
        <f>SUM(F33:F37)</f>
        <v>23.081590000000002</v>
      </c>
    </row>
    <row r="39" spans="2:6" ht="12.75">
      <c r="B39" s="3"/>
      <c r="C39" s="15"/>
      <c r="D39" s="15"/>
      <c r="E39" s="15"/>
      <c r="F39" s="15"/>
    </row>
    <row r="40" spans="2:6" ht="12.75">
      <c r="B40" s="2"/>
      <c r="C40" s="21"/>
      <c r="D40" s="21"/>
      <c r="E40" s="21"/>
      <c r="F40" s="21"/>
    </row>
    <row r="41" spans="2:6" ht="12.75">
      <c r="B41" s="3" t="s">
        <v>14</v>
      </c>
      <c r="C41" s="21"/>
      <c r="D41" s="21"/>
      <c r="E41" s="21"/>
      <c r="F41" s="21">
        <f>SUM(C41:E41)</f>
        <v>0</v>
      </c>
    </row>
    <row r="42" spans="2:6" ht="12.75">
      <c r="B42" s="3"/>
      <c r="C42" s="21"/>
      <c r="D42" s="21"/>
      <c r="E42" s="21"/>
      <c r="F42" s="21"/>
    </row>
    <row r="43" spans="2:6" ht="12.75">
      <c r="B43" s="3" t="s">
        <v>6</v>
      </c>
      <c r="C43" s="15">
        <f>+C41</f>
        <v>0</v>
      </c>
      <c r="D43" s="15">
        <f>+D41</f>
        <v>0</v>
      </c>
      <c r="E43" s="15">
        <f>+E41</f>
        <v>0</v>
      </c>
      <c r="F43" s="15">
        <f>+F41</f>
        <v>0</v>
      </c>
    </row>
    <row r="44" spans="2:6" ht="12.75">
      <c r="B44" s="3"/>
      <c r="C44" s="21"/>
      <c r="D44" s="21"/>
      <c r="E44" s="21"/>
      <c r="F44" s="21"/>
    </row>
    <row r="45" spans="2:6" ht="12.75">
      <c r="B45" s="3" t="s">
        <v>73</v>
      </c>
      <c r="C45" s="15">
        <f>557959.66/1000</f>
        <v>557.95966</v>
      </c>
      <c r="D45" s="15">
        <v>0</v>
      </c>
      <c r="E45" s="15">
        <v>0</v>
      </c>
      <c r="F45" s="15">
        <f>SUM(C45:E45)</f>
        <v>557.95966</v>
      </c>
    </row>
    <row r="46" spans="2:6" ht="12.75">
      <c r="B46" s="3"/>
      <c r="C46" s="21"/>
      <c r="D46" s="21"/>
      <c r="E46" s="21"/>
      <c r="F46" s="21"/>
    </row>
    <row r="47" spans="2:6" ht="12.75">
      <c r="B47" s="3" t="s">
        <v>74</v>
      </c>
      <c r="C47" s="21"/>
      <c r="D47" s="21"/>
      <c r="E47" s="21"/>
      <c r="F47" s="21">
        <f>SUM(C47:E47)</f>
        <v>0</v>
      </c>
    </row>
    <row r="48" spans="2:6" ht="12.75">
      <c r="B48" s="3"/>
      <c r="C48" s="21"/>
      <c r="D48" s="21"/>
      <c r="E48" s="21"/>
      <c r="F48" s="21"/>
    </row>
    <row r="49" spans="2:6" ht="12.75">
      <c r="B49" s="3" t="s">
        <v>75</v>
      </c>
      <c r="C49" s="15">
        <f>C47</f>
        <v>0</v>
      </c>
      <c r="D49" s="15">
        <f>D47</f>
        <v>0</v>
      </c>
      <c r="E49" s="15">
        <f>E47</f>
        <v>0</v>
      </c>
      <c r="F49" s="15">
        <f>SUM(C49:E49)</f>
        <v>0</v>
      </c>
    </row>
    <row r="50" spans="2:6" ht="12.75">
      <c r="B50" s="3"/>
      <c r="C50" s="21"/>
      <c r="D50" s="21"/>
      <c r="E50" s="21"/>
      <c r="F50" s="21"/>
    </row>
    <row r="51" spans="2:6" ht="12.75">
      <c r="B51" s="3" t="s">
        <v>76</v>
      </c>
      <c r="C51" s="21"/>
      <c r="D51" s="21"/>
      <c r="E51" s="21"/>
      <c r="F51" s="21">
        <f>SUM(C51:E51)</f>
        <v>0</v>
      </c>
    </row>
    <row r="52" spans="2:6" ht="12.75">
      <c r="B52" s="3"/>
      <c r="C52" s="21"/>
      <c r="D52" s="21"/>
      <c r="E52" s="21"/>
      <c r="F52" s="21"/>
    </row>
    <row r="53" spans="2:6" ht="12.75">
      <c r="B53" s="3" t="s">
        <v>77</v>
      </c>
      <c r="C53" s="15">
        <f>C51</f>
        <v>0</v>
      </c>
      <c r="D53" s="15">
        <f>D51</f>
        <v>0</v>
      </c>
      <c r="E53" s="15">
        <f>E51</f>
        <v>0</v>
      </c>
      <c r="F53" s="15">
        <f>SUM(C53:E53)</f>
        <v>0</v>
      </c>
    </row>
    <row r="54" spans="2:6" ht="12.75">
      <c r="B54" s="3"/>
      <c r="C54" s="21"/>
      <c r="D54" s="21"/>
      <c r="E54" s="21"/>
      <c r="F54" s="21"/>
    </row>
    <row r="55" spans="2:6" ht="12.75">
      <c r="B55" s="3" t="s">
        <v>7</v>
      </c>
      <c r="C55" s="37">
        <f>+C45+C38+C22</f>
        <v>743.92135</v>
      </c>
      <c r="D55" s="37">
        <f>+D45+D38+D22</f>
        <v>2.04</v>
      </c>
      <c r="E55" s="37">
        <f>+E45+E38+E22</f>
        <v>0.30000000000000004</v>
      </c>
      <c r="F55" s="37">
        <f>SUM(C55:E55)</f>
        <v>746.2613499999999</v>
      </c>
    </row>
    <row r="56" spans="2:6" ht="12.75">
      <c r="B56" s="3"/>
      <c r="C56" s="21"/>
      <c r="D56" s="21"/>
      <c r="E56" s="21"/>
      <c r="F56" s="21"/>
    </row>
    <row r="57" spans="2:6" ht="12.75">
      <c r="B57" s="3">
        <f>'נספח 1'!B70</f>
        <v>0</v>
      </c>
      <c r="C57" s="21">
        <f>'נספח 1'!C70</f>
        <v>0</v>
      </c>
      <c r="D57" s="21">
        <f>'נספח 1'!D70</f>
        <v>0</v>
      </c>
      <c r="E57" s="21">
        <f>'נספח 1'!E70</f>
        <v>0</v>
      </c>
      <c r="F57" s="21">
        <f>SUM(C57:E57)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6"/>
  <sheetViews>
    <sheetView rightToLeft="1" zoomScalePageLayoutView="0" workbookViewId="0" topLeftCell="A106">
      <selection activeCell="C158" sqref="C158"/>
    </sheetView>
  </sheetViews>
  <sheetFormatPr defaultColWidth="9.140625" defaultRowHeight="12.75"/>
  <cols>
    <col min="2" max="2" width="74.8515625" style="0" bestFit="1" customWidth="1"/>
    <col min="3" max="3" width="12.7109375" style="14" customWidth="1"/>
    <col min="4" max="4" width="10.140625" style="0" customWidth="1"/>
    <col min="5" max="5" width="9.140625" style="0" customWidth="1"/>
    <col min="6" max="6" width="12.7109375" style="0" customWidth="1"/>
    <col min="9" max="9" width="6.57421875" style="0" bestFit="1" customWidth="1"/>
    <col min="10" max="10" width="37.421875" style="0" bestFit="1" customWidth="1"/>
    <col min="11" max="11" width="12.00390625" style="0" bestFit="1" customWidth="1"/>
  </cols>
  <sheetData>
    <row r="2" spans="2:3" ht="12.75">
      <c r="B2" s="5" t="s">
        <v>79</v>
      </c>
      <c r="C2" s="33"/>
    </row>
    <row r="3" spans="2:3" ht="12.75">
      <c r="B3" s="12" t="str">
        <f>'נספח 1'!B3</f>
        <v>01/09/2022-31/08/2023</v>
      </c>
      <c r="C3" s="33"/>
    </row>
    <row r="4" spans="3:6" ht="12.75">
      <c r="C4" s="34" t="s">
        <v>17</v>
      </c>
      <c r="D4" s="16" t="s">
        <v>18</v>
      </c>
      <c r="E4" s="16" t="s">
        <v>20</v>
      </c>
      <c r="F4" s="16" t="s">
        <v>19</v>
      </c>
    </row>
    <row r="5" spans="2:6" ht="21" customHeight="1">
      <c r="B5" s="7" t="str">
        <f>'נספח 1'!B5</f>
        <v>קרן השתלמות למורים בביה"ס העל יסודים במכללות ובסמינרים  - "מישור"</v>
      </c>
      <c r="C5" s="34" t="s">
        <v>1</v>
      </c>
      <c r="D5" s="16" t="s">
        <v>1</v>
      </c>
      <c r="E5" s="16" t="s">
        <v>1</v>
      </c>
      <c r="F5" s="16" t="s">
        <v>1</v>
      </c>
    </row>
    <row r="6" spans="2:6" ht="15">
      <c r="B6" s="7"/>
      <c r="C6" s="35"/>
      <c r="D6" s="3"/>
      <c r="E6" s="3"/>
      <c r="F6" s="3"/>
    </row>
    <row r="7" spans="2:8" ht="12.75">
      <c r="B7" s="3" t="s">
        <v>23</v>
      </c>
      <c r="C7" s="9"/>
      <c r="D7" s="9"/>
      <c r="E7" s="9"/>
      <c r="F7" s="9"/>
      <c r="H7" s="2"/>
    </row>
    <row r="8" spans="2:6" ht="14.25">
      <c r="B8" s="31" t="s">
        <v>114</v>
      </c>
      <c r="C8" s="9">
        <v>24.976</v>
      </c>
      <c r="D8" s="21"/>
      <c r="E8" s="21"/>
      <c r="F8" s="22">
        <f aca="true" t="shared" si="0" ref="F8:F29">+C8+D8+E8</f>
        <v>24.976</v>
      </c>
    </row>
    <row r="9" spans="2:6" ht="14.25">
      <c r="B9" s="31" t="s">
        <v>115</v>
      </c>
      <c r="C9" s="9">
        <v>11.069230000000001</v>
      </c>
      <c r="D9" s="21"/>
      <c r="E9" s="21"/>
      <c r="F9" s="22">
        <f t="shared" si="0"/>
        <v>11.069230000000001</v>
      </c>
    </row>
    <row r="10" spans="2:6" ht="14.25">
      <c r="B10" s="31" t="s">
        <v>116</v>
      </c>
      <c r="C10" s="9">
        <v>7.4159753</v>
      </c>
      <c r="D10" s="21"/>
      <c r="E10" s="21"/>
      <c r="F10" s="22">
        <f t="shared" si="0"/>
        <v>7.4159753</v>
      </c>
    </row>
    <row r="11" spans="2:6" ht="14.25">
      <c r="B11" s="31" t="s">
        <v>117</v>
      </c>
      <c r="C11" s="9">
        <v>31.20641272</v>
      </c>
      <c r="D11" s="21"/>
      <c r="E11" s="21"/>
      <c r="F11" s="22">
        <f t="shared" si="0"/>
        <v>31.20641272</v>
      </c>
    </row>
    <row r="12" spans="2:6" ht="14.25">
      <c r="B12" s="31" t="s">
        <v>118</v>
      </c>
      <c r="C12" s="9">
        <v>53.063366666666674</v>
      </c>
      <c r="D12" s="21"/>
      <c r="E12" s="21"/>
      <c r="F12" s="22">
        <f t="shared" si="0"/>
        <v>53.063366666666674</v>
      </c>
    </row>
    <row r="13" spans="2:6" ht="14.25">
      <c r="B13" s="31" t="s">
        <v>119</v>
      </c>
      <c r="C13" s="9">
        <v>1.7403733333333335</v>
      </c>
      <c r="D13" s="21"/>
      <c r="E13" s="21"/>
      <c r="F13" s="22">
        <f t="shared" si="0"/>
        <v>1.7403733333333335</v>
      </c>
    </row>
    <row r="14" spans="2:6" ht="14.25">
      <c r="B14" s="31" t="s">
        <v>120</v>
      </c>
      <c r="C14" s="9">
        <v>11.8752335</v>
      </c>
      <c r="D14" s="21"/>
      <c r="E14" s="21"/>
      <c r="F14" s="22">
        <f t="shared" si="0"/>
        <v>11.8752335</v>
      </c>
    </row>
    <row r="15" spans="2:6" ht="14.25">
      <c r="B15" s="31" t="s">
        <v>121</v>
      </c>
      <c r="C15" s="9">
        <v>13.3508838</v>
      </c>
      <c r="D15" s="21"/>
      <c r="E15" s="21"/>
      <c r="F15" s="22">
        <f t="shared" si="0"/>
        <v>13.3508838</v>
      </c>
    </row>
    <row r="16" spans="2:6" ht="14.25">
      <c r="B16" s="31" t="s">
        <v>122</v>
      </c>
      <c r="C16" s="9">
        <v>8.5078052</v>
      </c>
      <c r="D16" s="21"/>
      <c r="E16" s="21"/>
      <c r="F16" s="22">
        <f t="shared" si="0"/>
        <v>8.5078052</v>
      </c>
    </row>
    <row r="17" spans="2:6" ht="14.25">
      <c r="B17" s="31" t="s">
        <v>123</v>
      </c>
      <c r="C17" s="9">
        <v>2.0018599999999998</v>
      </c>
      <c r="D17" s="21"/>
      <c r="E17" s="21"/>
      <c r="F17" s="22">
        <f t="shared" si="0"/>
        <v>2.0018599999999998</v>
      </c>
    </row>
    <row r="18" spans="2:6" ht="14.25">
      <c r="B18" s="31" t="s">
        <v>124</v>
      </c>
      <c r="C18" s="9">
        <v>5.218400000000001</v>
      </c>
      <c r="D18" s="21"/>
      <c r="E18" s="21"/>
      <c r="F18" s="22">
        <f t="shared" si="0"/>
        <v>5.218400000000001</v>
      </c>
    </row>
    <row r="19" spans="2:6" ht="14.25">
      <c r="B19" s="31" t="s">
        <v>125</v>
      </c>
      <c r="C19" s="9">
        <v>30.40746666666667</v>
      </c>
      <c r="D19" s="21"/>
      <c r="E19" s="21"/>
      <c r="F19" s="22">
        <f t="shared" si="0"/>
        <v>30.40746666666667</v>
      </c>
    </row>
    <row r="20" spans="2:6" ht="14.25">
      <c r="B20" s="31" t="s">
        <v>126</v>
      </c>
      <c r="C20" s="9">
        <v>27.1887</v>
      </c>
      <c r="D20" s="21"/>
      <c r="E20" s="21"/>
      <c r="F20" s="22">
        <f t="shared" si="0"/>
        <v>27.1887</v>
      </c>
    </row>
    <row r="21" spans="2:6" ht="14.25">
      <c r="B21" s="31" t="s">
        <v>127</v>
      </c>
      <c r="C21" s="9">
        <v>13.943966666666666</v>
      </c>
      <c r="D21" s="21"/>
      <c r="E21" s="21"/>
      <c r="F21" s="22">
        <f t="shared" si="0"/>
        <v>13.943966666666666</v>
      </c>
    </row>
    <row r="22" spans="2:6" ht="12.75">
      <c r="B22" s="29" t="s">
        <v>128</v>
      </c>
      <c r="C22" s="9">
        <v>5.218400000000001</v>
      </c>
      <c r="D22" s="21"/>
      <c r="E22" s="21"/>
      <c r="F22" s="22">
        <f t="shared" si="0"/>
        <v>5.218400000000001</v>
      </c>
    </row>
    <row r="23" spans="2:6" ht="12.75">
      <c r="B23" s="29" t="s">
        <v>129</v>
      </c>
      <c r="C23" s="9">
        <v>5.218400000000001</v>
      </c>
      <c r="D23" s="21"/>
      <c r="E23" s="21"/>
      <c r="F23" s="22">
        <f t="shared" si="0"/>
        <v>5.218400000000001</v>
      </c>
    </row>
    <row r="24" spans="2:6" ht="14.25">
      <c r="B24" s="31" t="s">
        <v>130</v>
      </c>
      <c r="C24" s="9">
        <v>6.021066666666667</v>
      </c>
      <c r="D24" s="21"/>
      <c r="E24" s="21"/>
      <c r="F24" s="22">
        <f t="shared" si="0"/>
        <v>6.021066666666667</v>
      </c>
    </row>
    <row r="25" spans="2:6" ht="14.25">
      <c r="B25" s="31" t="s">
        <v>131</v>
      </c>
      <c r="C25" s="9">
        <v>4.7592</v>
      </c>
      <c r="D25" s="21"/>
      <c r="E25" s="21"/>
      <c r="F25" s="22">
        <f t="shared" si="0"/>
        <v>4.7592</v>
      </c>
    </row>
    <row r="26" spans="2:6" ht="14.25">
      <c r="B26" s="31" t="s">
        <v>132</v>
      </c>
      <c r="C26" s="9">
        <v>22.1151</v>
      </c>
      <c r="D26" s="21"/>
      <c r="E26" s="21"/>
      <c r="F26" s="22">
        <f t="shared" si="0"/>
        <v>22.1151</v>
      </c>
    </row>
    <row r="27" spans="2:6" ht="14.25">
      <c r="B27" s="31" t="s">
        <v>133</v>
      </c>
      <c r="C27" s="9">
        <v>4.7592</v>
      </c>
      <c r="D27" s="21"/>
      <c r="E27" s="21"/>
      <c r="F27" s="22">
        <f t="shared" si="0"/>
        <v>4.7592</v>
      </c>
    </row>
    <row r="28" spans="2:6" ht="14.25">
      <c r="B28" s="31" t="s">
        <v>134</v>
      </c>
      <c r="C28" s="9">
        <v>46.7355625</v>
      </c>
      <c r="D28" s="21"/>
      <c r="E28" s="21"/>
      <c r="F28" s="22">
        <f t="shared" si="0"/>
        <v>46.7355625</v>
      </c>
    </row>
    <row r="29" spans="2:6" ht="14.25">
      <c r="B29" s="31" t="s">
        <v>34</v>
      </c>
      <c r="C29" s="9">
        <v>22.293</v>
      </c>
      <c r="D29" s="21"/>
      <c r="E29" s="21"/>
      <c r="F29" s="22">
        <f t="shared" si="0"/>
        <v>22.293</v>
      </c>
    </row>
    <row r="30" spans="2:6" ht="14.25">
      <c r="B30" s="30"/>
      <c r="C30" s="9"/>
      <c r="D30" s="21"/>
      <c r="E30" s="21"/>
      <c r="F30" s="22"/>
    </row>
    <row r="31" spans="2:6" ht="12.75">
      <c r="B31" s="27" t="s">
        <v>21</v>
      </c>
      <c r="C31" s="47">
        <f>SUM(C8:C29)</f>
        <v>359.08560302000006</v>
      </c>
      <c r="D31" s="15">
        <f>SUM(D8:D26)</f>
        <v>0</v>
      </c>
      <c r="E31" s="15">
        <f>SUM(E8:E26)</f>
        <v>0</v>
      </c>
      <c r="F31" s="15">
        <f>SUM(F8:F29)</f>
        <v>359.08560302000006</v>
      </c>
    </row>
    <row r="32" spans="2:6" ht="12.75">
      <c r="B32" s="27"/>
      <c r="C32" s="9"/>
      <c r="D32" s="21"/>
      <c r="E32" s="21"/>
      <c r="F32" s="22"/>
    </row>
    <row r="33" spans="2:6" ht="12.75">
      <c r="B33" s="27" t="s">
        <v>24</v>
      </c>
      <c r="C33" s="9"/>
      <c r="D33" s="21"/>
      <c r="E33" s="21"/>
      <c r="F33" s="22"/>
    </row>
    <row r="34" spans="2:6" ht="15">
      <c r="B34" s="36" t="s">
        <v>135</v>
      </c>
      <c r="C34" s="9">
        <v>6.927874935929999</v>
      </c>
      <c r="D34" s="21"/>
      <c r="E34" s="21"/>
      <c r="F34" s="22">
        <f aca="true" t="shared" si="1" ref="F34:F67">+C34+D34+E34</f>
        <v>6.927874935929999</v>
      </c>
    </row>
    <row r="35" spans="2:6" ht="14.25">
      <c r="B35" s="25" t="s">
        <v>136</v>
      </c>
      <c r="C35" s="9">
        <v>25.923163199999998</v>
      </c>
      <c r="D35" s="21"/>
      <c r="E35" s="21"/>
      <c r="F35" s="22">
        <f t="shared" si="1"/>
        <v>25.923163199999998</v>
      </c>
    </row>
    <row r="36" spans="2:6" ht="14.25">
      <c r="B36" s="25" t="s">
        <v>137</v>
      </c>
      <c r="C36" s="9">
        <v>31.8269968</v>
      </c>
      <c r="D36" s="21"/>
      <c r="E36" s="21"/>
      <c r="F36" s="22">
        <f t="shared" si="1"/>
        <v>31.8269968</v>
      </c>
    </row>
    <row r="37" spans="2:6" ht="14.25">
      <c r="B37" s="25" t="s">
        <v>138</v>
      </c>
      <c r="C37" s="9">
        <v>25.476725300000005</v>
      </c>
      <c r="D37" s="21"/>
      <c r="E37" s="21"/>
      <c r="F37" s="22">
        <f t="shared" si="1"/>
        <v>25.476725300000005</v>
      </c>
    </row>
    <row r="38" spans="2:6" ht="14.25">
      <c r="B38" s="25" t="s">
        <v>139</v>
      </c>
      <c r="C38" s="9">
        <v>20.4260316</v>
      </c>
      <c r="D38" s="21"/>
      <c r="E38" s="21"/>
      <c r="F38" s="22">
        <f t="shared" si="1"/>
        <v>20.4260316</v>
      </c>
    </row>
    <row r="39" spans="2:6" ht="14.25">
      <c r="B39" s="25" t="s">
        <v>140</v>
      </c>
      <c r="C39" s="9">
        <v>17.69208544</v>
      </c>
      <c r="D39" s="21"/>
      <c r="E39" s="21"/>
      <c r="F39" s="22">
        <f t="shared" si="1"/>
        <v>17.69208544</v>
      </c>
    </row>
    <row r="40" spans="2:6" ht="14.25">
      <c r="B40" s="25" t="s">
        <v>141</v>
      </c>
      <c r="C40" s="9">
        <v>30.257957400000002</v>
      </c>
      <c r="D40" s="21"/>
      <c r="E40" s="21"/>
      <c r="F40" s="22">
        <f t="shared" si="1"/>
        <v>30.257957400000002</v>
      </c>
    </row>
    <row r="41" spans="2:6" ht="14.25">
      <c r="B41" s="25" t="s">
        <v>142</v>
      </c>
      <c r="C41" s="9">
        <v>61.07505288000001</v>
      </c>
      <c r="D41" s="21"/>
      <c r="E41" s="21"/>
      <c r="F41" s="22">
        <f t="shared" si="1"/>
        <v>61.07505288000001</v>
      </c>
    </row>
    <row r="42" spans="2:6" ht="14.25">
      <c r="B42" s="25" t="s">
        <v>143</v>
      </c>
      <c r="C42" s="9">
        <v>9.1805553</v>
      </c>
      <c r="D42" s="21"/>
      <c r="E42" s="21"/>
      <c r="F42" s="22">
        <f t="shared" si="1"/>
        <v>9.1805553</v>
      </c>
    </row>
    <row r="43" spans="2:6" ht="14.25">
      <c r="B43" s="25" t="s">
        <v>144</v>
      </c>
      <c r="C43" s="9">
        <v>16.8875896</v>
      </c>
      <c r="D43" s="21"/>
      <c r="E43" s="21"/>
      <c r="F43" s="22">
        <f t="shared" si="1"/>
        <v>16.8875896</v>
      </c>
    </row>
    <row r="44" spans="2:6" ht="14.25">
      <c r="B44" s="25" t="s">
        <v>145</v>
      </c>
      <c r="C44" s="9">
        <v>7.362533300000002</v>
      </c>
      <c r="D44" s="21"/>
      <c r="E44" s="21"/>
      <c r="F44" s="22">
        <f t="shared" si="1"/>
        <v>7.362533300000002</v>
      </c>
    </row>
    <row r="45" spans="2:6" ht="14.25">
      <c r="B45" s="25" t="s">
        <v>146</v>
      </c>
      <c r="C45" s="9">
        <v>17.267790960000003</v>
      </c>
      <c r="D45" s="21"/>
      <c r="E45" s="21"/>
      <c r="F45" s="22">
        <f t="shared" si="1"/>
        <v>17.267790960000003</v>
      </c>
    </row>
    <row r="46" spans="2:6" ht="14.25">
      <c r="B46" s="25" t="s">
        <v>147</v>
      </c>
      <c r="C46" s="9">
        <v>49.529326100000006</v>
      </c>
      <c r="D46" s="21"/>
      <c r="E46" s="21"/>
      <c r="F46" s="22">
        <f t="shared" si="1"/>
        <v>49.529326100000006</v>
      </c>
    </row>
    <row r="47" spans="2:6" ht="14.25">
      <c r="B47" s="25" t="s">
        <v>148</v>
      </c>
      <c r="C47" s="9">
        <v>20.55616291466667</v>
      </c>
      <c r="D47" s="21"/>
      <c r="E47" s="21"/>
      <c r="F47" s="22">
        <f t="shared" si="1"/>
        <v>20.55616291466667</v>
      </c>
    </row>
    <row r="48" spans="2:6" ht="14.25">
      <c r="B48" s="25" t="s">
        <v>149</v>
      </c>
      <c r="C48" s="9">
        <v>29.7643379</v>
      </c>
      <c r="D48" s="21"/>
      <c r="E48" s="21"/>
      <c r="F48" s="22">
        <f t="shared" si="1"/>
        <v>29.7643379</v>
      </c>
    </row>
    <row r="49" spans="2:6" ht="14.25">
      <c r="B49" s="25" t="s">
        <v>150</v>
      </c>
      <c r="C49" s="9">
        <v>8.254213840000002</v>
      </c>
      <c r="D49" s="21"/>
      <c r="E49" s="21"/>
      <c r="F49" s="22">
        <f t="shared" si="1"/>
        <v>8.254213840000002</v>
      </c>
    </row>
    <row r="50" spans="2:6" ht="14.25">
      <c r="B50" s="25" t="s">
        <v>151</v>
      </c>
      <c r="C50" s="9">
        <v>16.202248400000006</v>
      </c>
      <c r="D50" s="21"/>
      <c r="E50" s="21"/>
      <c r="F50" s="22">
        <f t="shared" si="1"/>
        <v>16.202248400000006</v>
      </c>
    </row>
    <row r="51" spans="2:6" ht="14.25">
      <c r="B51" s="25" t="s">
        <v>152</v>
      </c>
      <c r="C51" s="9">
        <v>31.660096399999997</v>
      </c>
      <c r="D51" s="21"/>
      <c r="E51" s="21"/>
      <c r="F51" s="22">
        <f t="shared" si="1"/>
        <v>31.660096399999997</v>
      </c>
    </row>
    <row r="52" spans="2:6" ht="14.25">
      <c r="B52" s="25" t="s">
        <v>153</v>
      </c>
      <c r="C52" s="9">
        <v>48.69455990000001</v>
      </c>
      <c r="D52" s="21"/>
      <c r="E52" s="21"/>
      <c r="F52" s="22">
        <f t="shared" si="1"/>
        <v>48.69455990000001</v>
      </c>
    </row>
    <row r="53" spans="2:6" ht="14.25">
      <c r="B53" s="25" t="s">
        <v>154</v>
      </c>
      <c r="C53" s="9">
        <v>18.974298451499997</v>
      </c>
      <c r="D53" s="21"/>
      <c r="E53" s="21"/>
      <c r="F53" s="22">
        <f t="shared" si="1"/>
        <v>18.974298451499997</v>
      </c>
    </row>
    <row r="54" spans="2:6" ht="14.25">
      <c r="B54" s="25" t="s">
        <v>155</v>
      </c>
      <c r="C54" s="9">
        <v>11.017612300000001</v>
      </c>
      <c r="D54" s="21"/>
      <c r="E54" s="21"/>
      <c r="F54" s="22">
        <f t="shared" si="1"/>
        <v>11.017612300000001</v>
      </c>
    </row>
    <row r="55" spans="2:6" ht="14.25">
      <c r="B55" s="25" t="s">
        <v>156</v>
      </c>
      <c r="C55" s="9">
        <v>0.8305874</v>
      </c>
      <c r="D55" s="21"/>
      <c r="E55" s="21"/>
      <c r="F55" s="22">
        <f t="shared" si="1"/>
        <v>0.8305874</v>
      </c>
    </row>
    <row r="56" spans="2:6" ht="14.25">
      <c r="B56" s="25" t="s">
        <v>157</v>
      </c>
      <c r="C56" s="9">
        <v>3.6738900000000005</v>
      </c>
      <c r="D56" s="21"/>
      <c r="E56" s="21"/>
      <c r="F56" s="22">
        <f t="shared" si="1"/>
        <v>3.6738900000000005</v>
      </c>
    </row>
    <row r="57" spans="2:6" ht="14.25">
      <c r="B57" s="25" t="s">
        <v>158</v>
      </c>
      <c r="C57" s="9">
        <v>21.779115</v>
      </c>
      <c r="D57" s="21"/>
      <c r="E57" s="21"/>
      <c r="F57" s="22">
        <f t="shared" si="1"/>
        <v>21.779115</v>
      </c>
    </row>
    <row r="58" spans="2:6" ht="14.25">
      <c r="B58" s="25" t="s">
        <v>159</v>
      </c>
      <c r="C58" s="9">
        <v>16.0680777</v>
      </c>
      <c r="D58" s="21"/>
      <c r="E58" s="21"/>
      <c r="F58" s="22">
        <f t="shared" si="1"/>
        <v>16.0680777</v>
      </c>
    </row>
    <row r="59" spans="2:6" ht="14.25">
      <c r="B59" s="25" t="s">
        <v>160</v>
      </c>
      <c r="C59" s="9">
        <v>1.3150194000000002</v>
      </c>
      <c r="D59" s="21"/>
      <c r="E59" s="21"/>
      <c r="F59" s="22">
        <f t="shared" si="1"/>
        <v>1.3150194000000002</v>
      </c>
    </row>
    <row r="60" spans="2:6" ht="14.25">
      <c r="B60" s="25" t="s">
        <v>161</v>
      </c>
      <c r="C60" s="9">
        <v>3.1630464000000003</v>
      </c>
      <c r="D60" s="21"/>
      <c r="E60" s="21"/>
      <c r="F60" s="22">
        <f t="shared" si="1"/>
        <v>3.1630464000000003</v>
      </c>
    </row>
    <row r="61" spans="2:6" ht="14.25">
      <c r="B61" s="25" t="s">
        <v>162</v>
      </c>
      <c r="C61" s="9">
        <v>18.6545662</v>
      </c>
      <c r="D61" s="21"/>
      <c r="E61" s="21"/>
      <c r="F61" s="22">
        <f t="shared" si="1"/>
        <v>18.6545662</v>
      </c>
    </row>
    <row r="62" spans="2:6" ht="14.25">
      <c r="B62" s="25" t="s">
        <v>163</v>
      </c>
      <c r="C62" s="9">
        <v>1.5453926000000002</v>
      </c>
      <c r="D62" s="21"/>
      <c r="E62" s="21"/>
      <c r="F62" s="22">
        <f t="shared" si="1"/>
        <v>1.5453926000000002</v>
      </c>
    </row>
    <row r="63" spans="2:6" ht="14.25">
      <c r="B63" s="25" t="s">
        <v>164</v>
      </c>
      <c r="C63" s="9">
        <v>60.81740360000001</v>
      </c>
      <c r="D63" s="21"/>
      <c r="E63" s="21"/>
      <c r="F63" s="22">
        <f t="shared" si="1"/>
        <v>60.81740360000001</v>
      </c>
    </row>
    <row r="64" spans="2:6" ht="14.25">
      <c r="B64" s="25" t="s">
        <v>165</v>
      </c>
      <c r="C64" s="9">
        <v>32.4031031</v>
      </c>
      <c r="D64" s="21"/>
      <c r="E64" s="21"/>
      <c r="F64" s="22">
        <f t="shared" si="1"/>
        <v>32.4031031</v>
      </c>
    </row>
    <row r="65" spans="2:6" ht="14.25">
      <c r="B65" s="25" t="s">
        <v>166</v>
      </c>
      <c r="C65" s="9">
        <v>16.726893</v>
      </c>
      <c r="D65" s="21"/>
      <c r="E65" s="21"/>
      <c r="F65" s="22">
        <f t="shared" si="1"/>
        <v>16.726893</v>
      </c>
    </row>
    <row r="66" spans="2:6" ht="14.25">
      <c r="B66" s="25" t="s">
        <v>167</v>
      </c>
      <c r="C66" s="9">
        <v>29.437352399999998</v>
      </c>
      <c r="D66" s="21"/>
      <c r="E66" s="21"/>
      <c r="F66" s="22">
        <f t="shared" si="1"/>
        <v>29.437352399999998</v>
      </c>
    </row>
    <row r="67" spans="2:6" ht="14.25">
      <c r="B67" s="25" t="s">
        <v>168</v>
      </c>
      <c r="C67" s="9">
        <v>42.46194243466667</v>
      </c>
      <c r="D67" s="21"/>
      <c r="E67" s="21"/>
      <c r="F67" s="22">
        <f t="shared" si="1"/>
        <v>42.46194243466667</v>
      </c>
    </row>
    <row r="68" spans="2:6" ht="14.25">
      <c r="B68" s="25" t="s">
        <v>169</v>
      </c>
      <c r="C68" s="9">
        <v>1.0198705</v>
      </c>
      <c r="D68" s="21"/>
      <c r="E68" s="21"/>
      <c r="F68" s="22">
        <f aca="true" t="shared" si="2" ref="F68:F90">+C68+D68+E68</f>
        <v>1.0198705</v>
      </c>
    </row>
    <row r="69" spans="2:6" ht="14.25">
      <c r="B69" s="25" t="s">
        <v>170</v>
      </c>
      <c r="C69" s="9">
        <v>6.971909333333334</v>
      </c>
      <c r="D69" s="21"/>
      <c r="E69" s="21"/>
      <c r="F69" s="22">
        <f t="shared" si="2"/>
        <v>6.971909333333334</v>
      </c>
    </row>
    <row r="70" spans="2:6" ht="14.25">
      <c r="B70" s="25" t="s">
        <v>171</v>
      </c>
      <c r="C70" s="9">
        <v>3.2462429</v>
      </c>
      <c r="D70" s="21"/>
      <c r="E70" s="21"/>
      <c r="F70" s="22">
        <f t="shared" si="2"/>
        <v>3.2462429</v>
      </c>
    </row>
    <row r="71" spans="2:6" ht="14.25">
      <c r="B71" s="25" t="s">
        <v>172</v>
      </c>
      <c r="C71" s="9">
        <v>3.2462429</v>
      </c>
      <c r="D71" s="21"/>
      <c r="E71" s="21"/>
      <c r="F71" s="22">
        <f t="shared" si="2"/>
        <v>3.2462429</v>
      </c>
    </row>
    <row r="72" spans="2:6" ht="14.25">
      <c r="B72" s="25" t="s">
        <v>173</v>
      </c>
      <c r="C72" s="9">
        <v>3.3228288000000004</v>
      </c>
      <c r="D72" s="21"/>
      <c r="E72" s="21"/>
      <c r="F72" s="22">
        <f t="shared" si="2"/>
        <v>3.3228288000000004</v>
      </c>
    </row>
    <row r="73" spans="2:6" ht="14.25">
      <c r="B73" s="25" t="s">
        <v>174</v>
      </c>
      <c r="C73" s="9">
        <v>11.992655120000002</v>
      </c>
      <c r="D73" s="21"/>
      <c r="E73" s="21"/>
      <c r="F73" s="22">
        <f t="shared" si="2"/>
        <v>11.992655120000002</v>
      </c>
    </row>
    <row r="74" spans="2:6" ht="14.25">
      <c r="B74" s="25" t="s">
        <v>175</v>
      </c>
      <c r="C74" s="9">
        <v>0</v>
      </c>
      <c r="D74" s="21"/>
      <c r="E74" s="21"/>
      <c r="F74" s="22">
        <f t="shared" si="2"/>
        <v>0</v>
      </c>
    </row>
    <row r="75" spans="2:6" ht="14.25">
      <c r="B75" s="25" t="s">
        <v>176</v>
      </c>
      <c r="C75" s="9">
        <v>3.3228288000000004</v>
      </c>
      <c r="D75" s="21"/>
      <c r="E75" s="21"/>
      <c r="F75" s="22">
        <f t="shared" si="2"/>
        <v>3.3228288000000004</v>
      </c>
    </row>
    <row r="76" spans="2:6" ht="14.25">
      <c r="B76" s="25" t="s">
        <v>173</v>
      </c>
      <c r="C76" s="9">
        <v>3.3228288000000004</v>
      </c>
      <c r="D76" s="21"/>
      <c r="E76" s="21"/>
      <c r="F76" s="22">
        <f t="shared" si="2"/>
        <v>3.3228288000000004</v>
      </c>
    </row>
    <row r="77" spans="2:6" ht="14.25">
      <c r="B77" s="25" t="s">
        <v>177</v>
      </c>
      <c r="C77" s="9">
        <v>26.322069000000003</v>
      </c>
      <c r="D77" s="21"/>
      <c r="E77" s="21"/>
      <c r="F77" s="22">
        <f t="shared" si="2"/>
        <v>26.322069000000003</v>
      </c>
    </row>
    <row r="78" spans="2:6" ht="14.25">
      <c r="B78" s="25" t="s">
        <v>178</v>
      </c>
      <c r="C78" s="9">
        <v>5.243210720000001</v>
      </c>
      <c r="D78" s="21"/>
      <c r="E78" s="21"/>
      <c r="F78" s="22">
        <f t="shared" si="2"/>
        <v>5.243210720000001</v>
      </c>
    </row>
    <row r="79" spans="2:6" ht="14.25">
      <c r="B79" s="25" t="s">
        <v>179</v>
      </c>
      <c r="C79" s="9">
        <v>20.74877448333334</v>
      </c>
      <c r="D79" s="21"/>
      <c r="E79" s="21"/>
      <c r="F79" s="22">
        <f t="shared" si="2"/>
        <v>20.74877448333334</v>
      </c>
    </row>
    <row r="80" spans="2:6" ht="14.25">
      <c r="B80" s="25" t="s">
        <v>180</v>
      </c>
      <c r="C80" s="9">
        <v>11.121148000000002</v>
      </c>
      <c r="D80" s="21"/>
      <c r="E80" s="21"/>
      <c r="F80" s="22">
        <f t="shared" si="2"/>
        <v>11.121148000000002</v>
      </c>
    </row>
    <row r="81" spans="2:6" ht="14.25">
      <c r="B81" s="25" t="s">
        <v>181</v>
      </c>
      <c r="C81" s="9">
        <v>10.321974560000003</v>
      </c>
      <c r="D81" s="21"/>
      <c r="E81" s="21"/>
      <c r="F81" s="22">
        <f t="shared" si="2"/>
        <v>10.321974560000003</v>
      </c>
    </row>
    <row r="82" spans="2:6" ht="14.25">
      <c r="B82" s="25" t="s">
        <v>182</v>
      </c>
      <c r="C82" s="9">
        <v>28.2530408</v>
      </c>
      <c r="D82" s="21"/>
      <c r="E82" s="21"/>
      <c r="F82" s="22">
        <f t="shared" si="2"/>
        <v>28.2530408</v>
      </c>
    </row>
    <row r="83" spans="2:6" ht="14.25">
      <c r="B83" s="25" t="s">
        <v>183</v>
      </c>
      <c r="C83" s="9">
        <v>22.5005352</v>
      </c>
      <c r="D83" s="21"/>
      <c r="E83" s="21"/>
      <c r="F83" s="22">
        <f t="shared" si="2"/>
        <v>22.5005352</v>
      </c>
    </row>
    <row r="84" spans="2:6" ht="14.25">
      <c r="B84" s="25" t="s">
        <v>184</v>
      </c>
      <c r="C84" s="9">
        <v>0.18092760000000002</v>
      </c>
      <c r="D84" s="21"/>
      <c r="E84" s="21"/>
      <c r="F84" s="22">
        <f t="shared" si="2"/>
        <v>0.18092760000000002</v>
      </c>
    </row>
    <row r="85" spans="2:6" ht="14.25">
      <c r="B85" s="25" t="s">
        <v>185</v>
      </c>
      <c r="C85" s="9">
        <v>31.016058640000004</v>
      </c>
      <c r="D85" s="21"/>
      <c r="E85" s="21"/>
      <c r="F85" s="22">
        <f t="shared" si="2"/>
        <v>31.016058640000004</v>
      </c>
    </row>
    <row r="86" spans="2:6" ht="14.25">
      <c r="B86" s="25" t="s">
        <v>186</v>
      </c>
      <c r="C86" s="9">
        <v>6.3345979</v>
      </c>
      <c r="D86" s="21"/>
      <c r="E86" s="21"/>
      <c r="F86" s="22">
        <f t="shared" si="2"/>
        <v>6.3345979</v>
      </c>
    </row>
    <row r="87" spans="2:6" ht="14.25">
      <c r="B87" s="25" t="s">
        <v>187</v>
      </c>
      <c r="C87" s="9">
        <v>2.1001130000000003</v>
      </c>
      <c r="D87" s="21"/>
      <c r="E87" s="21"/>
      <c r="F87" s="22">
        <f t="shared" si="2"/>
        <v>2.1001130000000003</v>
      </c>
    </row>
    <row r="88" spans="2:6" ht="14.25">
      <c r="B88" s="25" t="s">
        <v>188</v>
      </c>
      <c r="C88" s="9">
        <v>0</v>
      </c>
      <c r="D88" s="21"/>
      <c r="E88" s="21"/>
      <c r="F88" s="22">
        <f t="shared" si="2"/>
        <v>0</v>
      </c>
    </row>
    <row r="89" spans="2:6" ht="14.25">
      <c r="B89" s="25" t="s">
        <v>189</v>
      </c>
      <c r="C89" s="9">
        <v>23.99401842133333</v>
      </c>
      <c r="D89" s="21"/>
      <c r="E89" s="21"/>
      <c r="F89" s="22">
        <f t="shared" si="2"/>
        <v>23.99401842133333</v>
      </c>
    </row>
    <row r="90" spans="2:6" ht="14.25">
      <c r="B90" s="25" t="s">
        <v>190</v>
      </c>
      <c r="C90" s="9">
        <v>18.4905548</v>
      </c>
      <c r="D90" s="21"/>
      <c r="E90" s="21"/>
      <c r="F90" s="22">
        <f t="shared" si="2"/>
        <v>18.4905548</v>
      </c>
    </row>
    <row r="91" spans="2:6" ht="14.25">
      <c r="B91" s="25"/>
      <c r="C91" s="9"/>
      <c r="D91" s="21"/>
      <c r="E91" s="21"/>
      <c r="F91" s="22"/>
    </row>
    <row r="92" spans="2:6" ht="12.75">
      <c r="B92" s="3" t="s">
        <v>22</v>
      </c>
      <c r="C92" s="35">
        <f>SUM(C34:C91)</f>
        <v>996.9060324347635</v>
      </c>
      <c r="D92" s="15">
        <f>SUM(D34:D51)</f>
        <v>0</v>
      </c>
      <c r="E92" s="15">
        <f>SUM(E34:E51)</f>
        <v>0</v>
      </c>
      <c r="F92" s="15">
        <f>SUM(F34:F91)</f>
        <v>996.9060324347635</v>
      </c>
    </row>
    <row r="93" spans="2:6" ht="12.75">
      <c r="B93" s="11"/>
      <c r="C93" s="9"/>
      <c r="D93" s="21"/>
      <c r="E93" s="21"/>
      <c r="F93" s="22"/>
    </row>
    <row r="94" spans="2:6" ht="12.75">
      <c r="B94" s="3" t="s">
        <v>15</v>
      </c>
      <c r="C94" s="9"/>
      <c r="D94" s="21"/>
      <c r="E94" s="21"/>
      <c r="F94" s="21"/>
    </row>
    <row r="95" spans="2:6" ht="12.75">
      <c r="B95" s="6" t="s">
        <v>0</v>
      </c>
      <c r="C95" s="35">
        <v>0</v>
      </c>
      <c r="D95" s="35">
        <v>0</v>
      </c>
      <c r="E95" s="35">
        <v>0</v>
      </c>
      <c r="F95" s="15">
        <f>SUM(C95:E95)</f>
        <v>0</v>
      </c>
    </row>
    <row r="96" spans="2:6" ht="12.75">
      <c r="B96" s="2"/>
      <c r="C96" s="9"/>
      <c r="D96" s="21"/>
      <c r="E96" s="21"/>
      <c r="F96" s="21"/>
    </row>
    <row r="97" spans="2:6" ht="12.75">
      <c r="B97" s="3" t="s">
        <v>80</v>
      </c>
      <c r="C97" s="9"/>
      <c r="D97" s="21"/>
      <c r="E97" s="21"/>
      <c r="F97" s="21"/>
    </row>
    <row r="98" spans="2:6" ht="12.75">
      <c r="B98" s="6" t="s">
        <v>8</v>
      </c>
      <c r="C98" s="35">
        <f>0</f>
        <v>0</v>
      </c>
      <c r="D98" s="35">
        <f>0</f>
        <v>0</v>
      </c>
      <c r="E98" s="35">
        <f>0</f>
        <v>0</v>
      </c>
      <c r="F98" s="15">
        <f>SUM(C98:E98)</f>
        <v>0</v>
      </c>
    </row>
    <row r="99" spans="2:6" ht="12.75">
      <c r="B99" s="2"/>
      <c r="C99" s="9"/>
      <c r="D99" s="21"/>
      <c r="E99" s="21"/>
      <c r="F99" s="21"/>
    </row>
    <row r="100" spans="2:6" ht="25.5">
      <c r="B100" s="44" t="s">
        <v>89</v>
      </c>
      <c r="C100" s="35">
        <f>SUM(C102:C115)</f>
        <v>102.13777512610683</v>
      </c>
      <c r="D100" s="35">
        <f>SUM(D102:D115)</f>
        <v>0</v>
      </c>
      <c r="E100" s="35">
        <f>SUM(E102:E115)</f>
        <v>0</v>
      </c>
      <c r="F100" s="15">
        <f>+C100+D100+E100</f>
        <v>102.13777512610683</v>
      </c>
    </row>
    <row r="101" spans="2:6" ht="12.75">
      <c r="B101" s="44"/>
      <c r="C101" s="35"/>
      <c r="D101" s="35"/>
      <c r="E101" s="35"/>
      <c r="F101" s="15"/>
    </row>
    <row r="102" spans="2:6" ht="14.25">
      <c r="B102" s="25" t="s">
        <v>99</v>
      </c>
      <c r="C102" s="32">
        <v>18.96267991865205</v>
      </c>
      <c r="D102" s="32"/>
      <c r="E102" s="32"/>
      <c r="F102" s="22">
        <f>SUM(C102:E102)</f>
        <v>18.96267991865205</v>
      </c>
    </row>
    <row r="103" spans="2:6" ht="14.25">
      <c r="B103" s="25" t="s">
        <v>100</v>
      </c>
      <c r="C103" s="32">
        <v>13.139160956898628</v>
      </c>
      <c r="D103" s="32"/>
      <c r="E103" s="32"/>
      <c r="F103" s="22">
        <f aca="true" t="shared" si="3" ref="F103:F115">SUM(C103:E103)</f>
        <v>13.139160956898628</v>
      </c>
    </row>
    <row r="104" spans="2:6" ht="14.25">
      <c r="B104" s="25" t="s">
        <v>101</v>
      </c>
      <c r="C104" s="32">
        <v>2.3568320701369867</v>
      </c>
      <c r="D104" s="32"/>
      <c r="E104" s="32"/>
      <c r="F104" s="22">
        <f t="shared" si="3"/>
        <v>2.3568320701369867</v>
      </c>
    </row>
    <row r="105" spans="2:6" ht="14.25">
      <c r="B105" s="25" t="s">
        <v>102</v>
      </c>
      <c r="C105" s="32">
        <v>15.99690739019178</v>
      </c>
      <c r="D105" s="32"/>
      <c r="E105" s="32"/>
      <c r="F105" s="22">
        <f t="shared" si="3"/>
        <v>15.99690739019178</v>
      </c>
    </row>
    <row r="106" spans="2:6" ht="14.25">
      <c r="B106" s="25" t="s">
        <v>103</v>
      </c>
      <c r="C106" s="32">
        <v>1.894455486657535</v>
      </c>
      <c r="D106" s="32"/>
      <c r="E106" s="32"/>
      <c r="F106" s="22">
        <f t="shared" si="3"/>
        <v>1.894455486657535</v>
      </c>
    </row>
    <row r="107" spans="2:6" ht="14.25">
      <c r="B107" s="25" t="s">
        <v>104</v>
      </c>
      <c r="C107" s="32">
        <v>7.748404037882191</v>
      </c>
      <c r="D107" s="32"/>
      <c r="E107" s="32"/>
      <c r="F107" s="22">
        <f t="shared" si="3"/>
        <v>7.748404037882191</v>
      </c>
    </row>
    <row r="108" spans="2:6" ht="14.25">
      <c r="B108" s="25" t="s">
        <v>105</v>
      </c>
      <c r="C108" s="32">
        <v>1.9309788022356154</v>
      </c>
      <c r="D108" s="32"/>
      <c r="E108" s="32"/>
      <c r="F108" s="22">
        <f t="shared" si="3"/>
        <v>1.9309788022356154</v>
      </c>
    </row>
    <row r="109" spans="2:6" ht="14.25">
      <c r="B109" s="25" t="s">
        <v>106</v>
      </c>
      <c r="C109" s="32">
        <v>6.770388452876712</v>
      </c>
      <c r="D109" s="32"/>
      <c r="E109" s="32"/>
      <c r="F109" s="22">
        <f t="shared" si="3"/>
        <v>6.770388452876712</v>
      </c>
    </row>
    <row r="110" spans="2:6" ht="14.25">
      <c r="B110" s="25" t="s">
        <v>199</v>
      </c>
      <c r="C110" s="32">
        <v>16.24476637622466</v>
      </c>
      <c r="D110" s="32"/>
      <c r="E110" s="32"/>
      <c r="F110" s="22">
        <f t="shared" si="3"/>
        <v>16.24476637622466</v>
      </c>
    </row>
    <row r="111" spans="2:6" ht="14.25">
      <c r="B111" s="25" t="s">
        <v>200</v>
      </c>
      <c r="C111" s="32">
        <v>7.002268526589042</v>
      </c>
      <c r="D111" s="32"/>
      <c r="E111" s="32"/>
      <c r="F111" s="22">
        <f t="shared" si="3"/>
        <v>7.002268526589042</v>
      </c>
    </row>
    <row r="112" spans="2:6" ht="14.25">
      <c r="B112" s="25" t="s">
        <v>201</v>
      </c>
      <c r="C112" s="32">
        <v>3.0779052787232892</v>
      </c>
      <c r="D112" s="32"/>
      <c r="E112" s="32"/>
      <c r="F112" s="22">
        <f t="shared" si="3"/>
        <v>3.0779052787232892</v>
      </c>
    </row>
    <row r="113" spans="2:6" ht="14.25">
      <c r="B113" s="25" t="s">
        <v>202</v>
      </c>
      <c r="C113" s="32">
        <v>1.5295718168273973</v>
      </c>
      <c r="D113" s="32"/>
      <c r="E113" s="32"/>
      <c r="F113" s="22">
        <f t="shared" si="3"/>
        <v>1.5295718168273973</v>
      </c>
    </row>
    <row r="114" spans="2:6" ht="14.25">
      <c r="B114" s="25" t="s">
        <v>203</v>
      </c>
      <c r="C114" s="32">
        <v>1.4928490728904111</v>
      </c>
      <c r="D114" s="32"/>
      <c r="E114" s="32"/>
      <c r="F114" s="22">
        <f t="shared" si="3"/>
        <v>1.4928490728904111</v>
      </c>
    </row>
    <row r="115" spans="2:6" ht="14.25">
      <c r="B115" s="25" t="s">
        <v>204</v>
      </c>
      <c r="C115" s="32">
        <v>3.9906069393205468</v>
      </c>
      <c r="D115" s="32"/>
      <c r="E115" s="32"/>
      <c r="F115" s="22">
        <f t="shared" si="3"/>
        <v>3.9906069393205468</v>
      </c>
    </row>
    <row r="116" spans="2:6" ht="12.75">
      <c r="B116" s="44"/>
      <c r="C116" s="35"/>
      <c r="D116" s="35"/>
      <c r="E116" s="35"/>
      <c r="F116" s="15"/>
    </row>
    <row r="117" spans="2:6" ht="12.75">
      <c r="B117" s="44"/>
      <c r="C117" s="35"/>
      <c r="D117" s="35"/>
      <c r="E117" s="35"/>
      <c r="F117" s="15"/>
    </row>
    <row r="118" spans="2:8" ht="25.5">
      <c r="B118" s="44" t="s">
        <v>90</v>
      </c>
      <c r="C118" s="35">
        <f>SUM(C120:C124)</f>
        <v>0.7249943022421308</v>
      </c>
      <c r="D118" s="35">
        <f>SUM(D120:D124)</f>
        <v>0.4714182150029114</v>
      </c>
      <c r="E118" s="35">
        <f>SUM(E120:E124)</f>
        <v>0.02722392981867415</v>
      </c>
      <c r="F118" s="15">
        <f>+C118+D118+E118</f>
        <v>1.2236364470637162</v>
      </c>
      <c r="H118" s="24"/>
    </row>
    <row r="119" spans="2:8" ht="12.75">
      <c r="B119" s="44"/>
      <c r="C119" s="35"/>
      <c r="D119" s="35"/>
      <c r="E119" s="35"/>
      <c r="F119" s="15"/>
      <c r="H119" s="45"/>
    </row>
    <row r="120" spans="2:8" ht="12.75">
      <c r="B120" s="44" t="s">
        <v>107</v>
      </c>
      <c r="C120" s="32">
        <v>1.7805146844520532</v>
      </c>
      <c r="D120" s="32">
        <v>0.3425862424001716</v>
      </c>
      <c r="E120" s="32">
        <v>0.004436794376364957</v>
      </c>
      <c r="F120" s="22">
        <f>SUM(C120:E120)</f>
        <v>2.1275377212285895</v>
      </c>
      <c r="H120" s="45"/>
    </row>
    <row r="121" spans="2:8" ht="12.75">
      <c r="B121" s="44" t="s">
        <v>98</v>
      </c>
      <c r="C121" s="32"/>
      <c r="D121" s="32"/>
      <c r="E121" s="32">
        <v>-0.0006163630626842789</v>
      </c>
      <c r="F121" s="22">
        <f>SUM(C121:E121)</f>
        <v>-0.0006163630626842789</v>
      </c>
      <c r="H121" s="45"/>
    </row>
    <row r="122" spans="2:8" ht="12.75">
      <c r="B122" s="44" t="s">
        <v>96</v>
      </c>
      <c r="C122" s="32">
        <v>0.07692999999999302</v>
      </c>
      <c r="D122" s="32">
        <v>0.12883197260273982</v>
      </c>
      <c r="E122" s="32">
        <v>0.013580460765267439</v>
      </c>
      <c r="F122" s="22">
        <f>SUM(C122:E122)</f>
        <v>0.21934243336800027</v>
      </c>
      <c r="H122" s="45"/>
    </row>
    <row r="123" spans="2:8" ht="12.75">
      <c r="B123" s="54" t="s">
        <v>205</v>
      </c>
      <c r="C123" s="32">
        <v>0.1579695958904108</v>
      </c>
      <c r="D123" s="32"/>
      <c r="E123" s="32">
        <v>0.009823037739726032</v>
      </c>
      <c r="F123" s="22">
        <f>SUM(C123:E123)</f>
        <v>0.16779263363013683</v>
      </c>
      <c r="H123" s="45"/>
    </row>
    <row r="124" spans="2:8" ht="12.75">
      <c r="B124" s="54" t="s">
        <v>97</v>
      </c>
      <c r="C124" s="32">
        <v>-1.2904199781003263</v>
      </c>
      <c r="D124" s="32"/>
      <c r="E124" s="32"/>
      <c r="F124" s="22">
        <f>SUM(C124:E124)</f>
        <v>-1.2904199781003263</v>
      </c>
      <c r="H124" s="45"/>
    </row>
    <row r="125" spans="2:6" ht="12.75">
      <c r="B125" s="6"/>
      <c r="C125" s="9"/>
      <c r="D125" s="9"/>
      <c r="E125" s="9"/>
      <c r="F125" s="22"/>
    </row>
    <row r="126" spans="2:6" ht="25.5">
      <c r="B126" s="44" t="s">
        <v>91</v>
      </c>
      <c r="C126" s="35">
        <v>0</v>
      </c>
      <c r="D126" s="35"/>
      <c r="E126" s="35"/>
      <c r="F126" s="15">
        <f>+C126+D126+E126</f>
        <v>0</v>
      </c>
    </row>
    <row r="127" spans="2:6" ht="12.75">
      <c r="B127" s="44"/>
      <c r="C127" s="35"/>
      <c r="D127" s="35"/>
      <c r="E127" s="35"/>
      <c r="F127" s="15"/>
    </row>
    <row r="128" spans="2:6" ht="12.75">
      <c r="B128" s="44"/>
      <c r="C128" s="35"/>
      <c r="D128" s="35"/>
      <c r="E128" s="35"/>
      <c r="F128" s="15"/>
    </row>
    <row r="129" spans="2:6" ht="25.5">
      <c r="B129" s="44" t="s">
        <v>92</v>
      </c>
      <c r="C129" s="35">
        <f>SUM(C131:C142)</f>
        <v>165.42189465238906</v>
      </c>
      <c r="D129" s="35">
        <f>SUM(D131:D138)</f>
        <v>0</v>
      </c>
      <c r="E129" s="35">
        <f>SUM(E131:E138)</f>
        <v>0</v>
      </c>
      <c r="F129" s="15">
        <f>SUM(C129:E129)</f>
        <v>165.42189465238906</v>
      </c>
    </row>
    <row r="130" spans="2:6" ht="12.75">
      <c r="B130" s="44"/>
      <c r="C130" s="35"/>
      <c r="D130" s="35"/>
      <c r="E130" s="35"/>
      <c r="F130" s="15"/>
    </row>
    <row r="131" spans="2:6" ht="14.25">
      <c r="B131" s="25" t="s">
        <v>213</v>
      </c>
      <c r="C131" s="32">
        <v>18.717502035205477</v>
      </c>
      <c r="D131" s="32"/>
      <c r="E131" s="32"/>
      <c r="F131" s="22">
        <f>SUM(C131:E131)</f>
        <v>18.717502035205477</v>
      </c>
    </row>
    <row r="132" spans="2:6" ht="14.25">
      <c r="B132" s="25" t="s">
        <v>214</v>
      </c>
      <c r="C132" s="32">
        <v>16.20005912354795</v>
      </c>
      <c r="D132" s="32"/>
      <c r="E132" s="32"/>
      <c r="F132" s="22">
        <f aca="true" t="shared" si="4" ref="F132:F142">SUM(C132:E132)</f>
        <v>16.20005912354795</v>
      </c>
    </row>
    <row r="133" spans="2:6" ht="14.25">
      <c r="B133" s="25" t="s">
        <v>215</v>
      </c>
      <c r="C133" s="32">
        <v>5.147086558630138</v>
      </c>
      <c r="D133" s="32"/>
      <c r="E133" s="32"/>
      <c r="F133" s="22">
        <f t="shared" si="4"/>
        <v>5.147086558630138</v>
      </c>
    </row>
    <row r="134" spans="2:6" ht="14.25">
      <c r="B134" s="25" t="s">
        <v>216</v>
      </c>
      <c r="C134" s="32">
        <v>32.14793715692055</v>
      </c>
      <c r="D134" s="32"/>
      <c r="E134" s="32"/>
      <c r="F134" s="22">
        <f t="shared" si="4"/>
        <v>32.14793715692055</v>
      </c>
    </row>
    <row r="135" spans="2:6" ht="14.25">
      <c r="B135" s="25" t="s">
        <v>191</v>
      </c>
      <c r="C135" s="32">
        <v>19.737637630068498</v>
      </c>
      <c r="D135" s="32"/>
      <c r="E135" s="32"/>
      <c r="F135" s="22">
        <f t="shared" si="4"/>
        <v>19.737637630068498</v>
      </c>
    </row>
    <row r="136" spans="2:6" ht="14.25">
      <c r="B136" s="25" t="s">
        <v>192</v>
      </c>
      <c r="C136" s="32">
        <v>13.719893565961648</v>
      </c>
      <c r="D136" s="32"/>
      <c r="E136" s="32"/>
      <c r="F136" s="22">
        <f t="shared" si="4"/>
        <v>13.719893565961648</v>
      </c>
    </row>
    <row r="137" spans="2:6" ht="14.25">
      <c r="B137" s="25" t="s">
        <v>193</v>
      </c>
      <c r="C137" s="32">
        <v>9.084853496936988</v>
      </c>
      <c r="D137" s="32"/>
      <c r="E137" s="32"/>
      <c r="F137" s="22">
        <f t="shared" si="4"/>
        <v>9.084853496936988</v>
      </c>
    </row>
    <row r="138" spans="2:6" ht="14.25">
      <c r="B138" s="25" t="s">
        <v>194</v>
      </c>
      <c r="C138" s="32">
        <v>18.281412766575347</v>
      </c>
      <c r="D138" s="32"/>
      <c r="E138" s="32"/>
      <c r="F138" s="22">
        <f t="shared" si="4"/>
        <v>18.281412766575347</v>
      </c>
    </row>
    <row r="139" spans="2:6" ht="14.25">
      <c r="B139" s="25" t="s">
        <v>195</v>
      </c>
      <c r="C139" s="32">
        <v>8.514001890860275</v>
      </c>
      <c r="D139" s="32"/>
      <c r="E139" s="32"/>
      <c r="F139" s="22">
        <f t="shared" si="4"/>
        <v>8.514001890860275</v>
      </c>
    </row>
    <row r="140" spans="2:6" ht="14.25">
      <c r="B140" s="25" t="s">
        <v>196</v>
      </c>
      <c r="C140" s="32">
        <v>13.371221587967124</v>
      </c>
      <c r="D140" s="32"/>
      <c r="E140" s="32"/>
      <c r="F140" s="22">
        <f t="shared" si="4"/>
        <v>13.371221587967124</v>
      </c>
    </row>
    <row r="141" spans="2:6" ht="14.25">
      <c r="B141" s="25" t="s">
        <v>197</v>
      </c>
      <c r="C141" s="32">
        <v>5.565678669852055</v>
      </c>
      <c r="D141" s="32"/>
      <c r="E141" s="32"/>
      <c r="F141" s="22">
        <f t="shared" si="4"/>
        <v>5.565678669852055</v>
      </c>
    </row>
    <row r="142" spans="2:6" ht="14.25">
      <c r="B142" s="25" t="s">
        <v>198</v>
      </c>
      <c r="C142" s="32">
        <v>4.9346101698630145</v>
      </c>
      <c r="D142" s="32"/>
      <c r="E142" s="32"/>
      <c r="F142" s="22">
        <f t="shared" si="4"/>
        <v>4.9346101698630145</v>
      </c>
    </row>
    <row r="143" spans="2:6" ht="12.75">
      <c r="B143" s="6"/>
      <c r="C143" s="35"/>
      <c r="D143" s="21"/>
      <c r="E143" s="21"/>
      <c r="F143" s="21"/>
    </row>
    <row r="144" spans="2:6" ht="12.75">
      <c r="B144" s="44" t="s">
        <v>81</v>
      </c>
      <c r="C144" s="9"/>
      <c r="D144" s="21"/>
      <c r="E144" s="21"/>
      <c r="F144" s="21"/>
    </row>
    <row r="145" spans="2:6" ht="12.75">
      <c r="B145" s="44"/>
      <c r="C145" s="9"/>
      <c r="D145" s="21"/>
      <c r="E145" s="21"/>
      <c r="F145" s="21"/>
    </row>
    <row r="146" spans="2:6" ht="12.75">
      <c r="B146" s="46" t="s">
        <v>82</v>
      </c>
      <c r="C146" s="35">
        <v>0</v>
      </c>
      <c r="D146" s="35">
        <v>0</v>
      </c>
      <c r="E146" s="35">
        <v>0</v>
      </c>
      <c r="F146" s="35">
        <f>SUM(C146:E146)</f>
        <v>0</v>
      </c>
    </row>
    <row r="147" spans="2:6" ht="12.75">
      <c r="B147" s="6"/>
      <c r="C147" s="35"/>
      <c r="D147" s="35"/>
      <c r="E147" s="35"/>
      <c r="F147" s="15"/>
    </row>
    <row r="148" spans="2:6" ht="12.75">
      <c r="B148" s="3"/>
      <c r="C148" s="35"/>
      <c r="D148" s="15"/>
      <c r="E148" s="15"/>
      <c r="F148" s="15"/>
    </row>
    <row r="149" spans="2:6" ht="12.75">
      <c r="B149" s="3" t="s">
        <v>9</v>
      </c>
      <c r="C149" s="35">
        <f>+C146+C129+C126+C118+C100+C98+C95+C92+C31</f>
        <v>1624.2762995355015</v>
      </c>
      <c r="D149" s="35">
        <f>+D146+D129+D126+D118+D100+D98+D95+D92+D31</f>
        <v>0.4714182150029114</v>
      </c>
      <c r="E149" s="35">
        <f>+E146+E129+E126+E118+E100+E98+E95+E92+E31</f>
        <v>0.02722392981867415</v>
      </c>
      <c r="F149" s="15">
        <f>SUM(C149:E149)</f>
        <v>1624.774941680323</v>
      </c>
    </row>
    <row r="150" spans="2:6" ht="12.75">
      <c r="B150" s="3"/>
      <c r="C150" s="35"/>
      <c r="D150" s="35"/>
      <c r="E150" s="35"/>
      <c r="F150" s="15"/>
    </row>
    <row r="151" spans="2:6" ht="12.75">
      <c r="B151" s="3" t="s">
        <v>84</v>
      </c>
      <c r="C151" s="35"/>
      <c r="D151" s="35"/>
      <c r="E151" s="35"/>
      <c r="F151" s="15"/>
    </row>
    <row r="152" spans="2:6" ht="12.75">
      <c r="B152" s="3"/>
      <c r="C152" s="35"/>
      <c r="D152" s="35"/>
      <c r="E152" s="35"/>
      <c r="F152" s="15"/>
    </row>
    <row r="153" spans="2:6" ht="15">
      <c r="B153" s="53" t="s">
        <v>206</v>
      </c>
      <c r="C153" s="9">
        <v>8.3015</v>
      </c>
      <c r="D153" s="9"/>
      <c r="E153" s="9"/>
      <c r="F153" s="22">
        <f>SUM(C153:E153)</f>
        <v>8.3015</v>
      </c>
    </row>
    <row r="154" spans="2:6" ht="15">
      <c r="B154" s="53" t="s">
        <v>207</v>
      </c>
      <c r="C154" s="9">
        <v>7.2974000000000006</v>
      </c>
      <c r="D154" s="9"/>
      <c r="E154" s="9"/>
      <c r="F154" s="22">
        <f aca="true" t="shared" si="5" ref="F154:F160">SUM(C154:E154)</f>
        <v>7.2974000000000006</v>
      </c>
    </row>
    <row r="155" spans="2:6" ht="15">
      <c r="B155" s="53" t="s">
        <v>208</v>
      </c>
      <c r="C155" s="9">
        <v>19.123</v>
      </c>
      <c r="D155" s="9"/>
      <c r="E155" s="9"/>
      <c r="F155" s="22">
        <f t="shared" si="5"/>
        <v>19.123</v>
      </c>
    </row>
    <row r="156" spans="2:6" ht="15">
      <c r="B156" s="53" t="s">
        <v>209</v>
      </c>
      <c r="C156" s="9">
        <v>17.075</v>
      </c>
      <c r="D156" s="9"/>
      <c r="E156" s="9"/>
      <c r="F156" s="22">
        <f t="shared" si="5"/>
        <v>17.075</v>
      </c>
    </row>
    <row r="157" spans="2:6" ht="15">
      <c r="B157" s="53" t="s">
        <v>210</v>
      </c>
      <c r="C157" s="9">
        <v>282.065</v>
      </c>
      <c r="D157" s="9"/>
      <c r="E157" s="9"/>
      <c r="F157" s="22">
        <f t="shared" si="5"/>
        <v>282.065</v>
      </c>
    </row>
    <row r="158" spans="2:6" ht="15">
      <c r="B158" s="53" t="s">
        <v>211</v>
      </c>
      <c r="C158" s="9">
        <v>4.8109</v>
      </c>
      <c r="D158" s="9"/>
      <c r="E158" s="9"/>
      <c r="F158" s="22">
        <f t="shared" si="5"/>
        <v>4.8109</v>
      </c>
    </row>
    <row r="159" spans="2:6" ht="15">
      <c r="B159" s="53"/>
      <c r="C159" s="9"/>
      <c r="D159" s="9"/>
      <c r="E159" s="9"/>
      <c r="F159" s="22">
        <f t="shared" si="5"/>
        <v>0</v>
      </c>
    </row>
    <row r="160" spans="2:6" ht="15">
      <c r="B160" s="53"/>
      <c r="C160" s="9"/>
      <c r="D160" s="9"/>
      <c r="E160" s="9"/>
      <c r="F160" s="22">
        <f t="shared" si="5"/>
        <v>0</v>
      </c>
    </row>
    <row r="161" spans="2:6" ht="12.75">
      <c r="B161" s="3"/>
      <c r="C161" s="35"/>
      <c r="D161" s="35"/>
      <c r="E161" s="35"/>
      <c r="F161" s="15"/>
    </row>
    <row r="162" spans="2:6" ht="12.75">
      <c r="B162" s="3" t="s">
        <v>95</v>
      </c>
      <c r="C162" s="35">
        <f>SUM(C153:C161)</f>
        <v>338.6728</v>
      </c>
      <c r="D162" s="35">
        <f>SUM(D153:D161)</f>
        <v>0</v>
      </c>
      <c r="E162" s="35">
        <f>SUM(E153:E161)</f>
        <v>0</v>
      </c>
      <c r="F162" s="35">
        <f>SUM(F153:F160)</f>
        <v>338.6728</v>
      </c>
    </row>
    <row r="163" spans="2:6" ht="12.75">
      <c r="B163" s="3"/>
      <c r="C163" s="35"/>
      <c r="D163" s="35"/>
      <c r="E163" s="35"/>
      <c r="F163" s="15"/>
    </row>
    <row r="164" spans="2:6" ht="12.75">
      <c r="B164" s="3"/>
      <c r="C164" s="35"/>
      <c r="D164" s="35"/>
      <c r="E164" s="35"/>
      <c r="F164" s="15"/>
    </row>
    <row r="165" spans="2:6" ht="12.75">
      <c r="B165" s="3"/>
      <c r="C165" s="35"/>
      <c r="D165" s="15"/>
      <c r="E165" s="15"/>
      <c r="F165" s="15"/>
    </row>
    <row r="166" spans="2:6" ht="12.75">
      <c r="B166" s="3" t="s">
        <v>83</v>
      </c>
      <c r="C166" s="35">
        <v>6441206</v>
      </c>
      <c r="D166" s="15">
        <v>154672</v>
      </c>
      <c r="E166" s="15">
        <v>1545</v>
      </c>
      <c r="F166" s="15">
        <f>SUM(C166:E166)</f>
        <v>6597423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Moran Alush</cp:lastModifiedBy>
  <cp:lastPrinted>2015-05-12T13:07:56Z</cp:lastPrinted>
  <dcterms:created xsi:type="dcterms:W3CDTF">2008-07-07T10:52:30Z</dcterms:created>
  <dcterms:modified xsi:type="dcterms:W3CDTF">2024-06-18T11:28:41Z</dcterms:modified>
  <cp:category/>
  <cp:version/>
  <cp:contentType/>
  <cp:contentStatus/>
</cp:coreProperties>
</file>